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 Tahun)" sheetId="3" r:id="rId2"/>
    <sheet name="Kalkulator Bonds (5 Tahun)" sheetId="4" r:id="rId3"/>
    <sheet name="Kalkulator Bonds (7 Tahun)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D14" i="5"/>
  <c r="E26" i="3"/>
  <c r="D26"/>
  <c r="C34" i="4"/>
  <c r="E34"/>
  <c r="D34"/>
  <c r="D15" i="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B39"/>
  <c r="B40"/>
  <c r="B4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C49"/>
  <c r="C13"/>
  <c r="C42"/>
  <c r="E13"/>
  <c r="D13"/>
  <c r="E33" i="4"/>
  <c r="D33"/>
  <c r="E29"/>
  <c r="E30"/>
  <c r="E31"/>
  <c r="E32"/>
  <c r="D26"/>
  <c r="D27"/>
  <c r="D28"/>
  <c r="D29"/>
  <c r="D30"/>
  <c r="D31"/>
  <c r="D3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C41"/>
  <c r="E24"/>
  <c r="E25"/>
  <c r="E26"/>
  <c r="E27"/>
  <c r="E28"/>
  <c r="D24"/>
  <c r="D25"/>
  <c r="E14"/>
  <c r="E15"/>
  <c r="E16"/>
  <c r="E17"/>
  <c r="E18"/>
  <c r="E19"/>
  <c r="E20"/>
  <c r="E21"/>
  <c r="E22"/>
  <c r="E23"/>
  <c r="D14"/>
  <c r="D15"/>
  <c r="D16"/>
  <c r="D17"/>
  <c r="D18"/>
  <c r="D19"/>
  <c r="D20"/>
  <c r="D21"/>
  <c r="D22"/>
  <c r="D23"/>
  <c r="C13"/>
  <c r="E13"/>
  <c r="D13"/>
  <c r="B13" i="3"/>
  <c r="C33"/>
  <c r="B14"/>
  <c r="B15"/>
  <c r="B16"/>
  <c r="B17"/>
  <c r="B18"/>
  <c r="B19"/>
  <c r="B20"/>
  <c r="B21"/>
  <c r="B22"/>
  <c r="B23"/>
  <c r="B24"/>
  <c r="B25"/>
  <c r="E25"/>
  <c r="D25"/>
  <c r="E24"/>
  <c r="D14"/>
  <c r="D15"/>
  <c r="D16"/>
  <c r="D17"/>
  <c r="D18"/>
  <c r="D19"/>
  <c r="D20"/>
  <c r="D21"/>
  <c r="D22"/>
  <c r="D23"/>
  <c r="D24"/>
  <c r="D17" i="1"/>
  <c r="E13" i="3"/>
  <c r="D13"/>
  <c r="C13"/>
  <c r="C26"/>
  <c r="E17" i="1"/>
  <c r="E16" i="3"/>
  <c r="E15"/>
  <c r="E14"/>
  <c r="E17"/>
  <c r="E19"/>
  <c r="E18"/>
  <c r="E20"/>
  <c r="E21"/>
  <c r="E22"/>
  <c r="E23"/>
</calcChain>
</file>

<file path=xl/sharedStrings.xml><?xml version="1.0" encoding="utf-8"?>
<sst xmlns="http://schemas.openxmlformats.org/spreadsheetml/2006/main" count="178" uniqueCount="98">
  <si>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</si>
  <si>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</si>
  <si>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</si>
  <si>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</si>
  <si>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</si>
  <si>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</si>
  <si>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</si>
  <si>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</si>
  <si>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</si>
  <si>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</si>
  <si>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</si>
  <si>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</si>
  <si>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</si>
  <si>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</si>
  <si>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</si>
  <si>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</si>
  <si>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</si>
  <si>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</si>
  <si>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</si>
  <si>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</si>
  <si>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</si>
  <si>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</si>
  <si>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</si>
  <si>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</si>
  <si>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</si>
  <si>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</si>
  <si>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</si>
  <si>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</si>
  <si>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</si>
  <si>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</si>
  <si>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</si>
  <si>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</si>
  <si>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</si>
  <si>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</si>
  <si>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</si>
  <si>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</si>
  <si>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</si>
  <si>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</si>
  <si>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</si>
  <si>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</si>
  <si>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</si>
  <si>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</si>
  <si>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</si>
  <si>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</si>
  <si>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</si>
  <si>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</si>
  <si>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</si>
  <si>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</si>
  <si>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</si>
  <si>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</si>
  <si>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</si>
  <si>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</si>
  <si>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</si>
  <si>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</si>
  <si>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</si>
  <si>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</si>
  <si>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</si>
  <si>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</si>
  <si>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</si>
  <si>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</si>
  <si>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</si>
  <si>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</si>
  <si>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Kupon 12 + Pelunasan</t>
  </si>
  <si>
    <t>3 Tahun</t>
  </si>
  <si>
    <t>11% setiap pembayaran kupon</t>
  </si>
  <si>
    <t xml:space="preserve">Obligasi Berkelanjutan III Adhi Karya Tahap III Tahun 2022
</t>
  </si>
  <si>
    <t>idA- (single A minus) dari PT Pemeringkat Efek Indonesia (untuk obligasi)</t>
  </si>
  <si>
    <t>Seri A (3 tahun) : 7,30% – 8,30%</t>
  </si>
  <si>
    <t>Sebanyak-banyaknya sebesar Rp 3.500.000.000.000,- (Tiga Triliun Lima Ratus Miliar Rupiah)</t>
  </si>
  <si>
    <t>Konstruksi</t>
  </si>
  <si>
    <t xml:space="preserve">30 Mar - 13 Apr 2022 </t>
  </si>
  <si>
    <t>Rp 1 Miliar dan kelipatan Rp 1 Miliar</t>
  </si>
  <si>
    <t>Obligasi Berkelanjutan III Adhi Karya Tahap III Tahun 2022</t>
  </si>
  <si>
    <t>7,3% - 8,3%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</si>
  <si>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</si>
  <si>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</si>
  <si>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</si>
  <si>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</si>
  <si>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</si>
  <si>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</si>
  <si>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</si>
  <si>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</si>
  <si>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</t>
  </si>
  <si>
    <t>5 Tahun</t>
  </si>
  <si>
    <t>8% - 9%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</si>
  <si>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</si>
  <si>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</si>
  <si>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</si>
  <si>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</si>
  <si>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</si>
  <si>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</si>
  <si>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</si>
  <si>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+ Pelunasan</t>
  </si>
  <si>
    <t>Kupon 20 + Pelunasan</t>
  </si>
  <si>
    <t>7 Tahun</t>
  </si>
  <si>
    <t>9,3% - 10,3%</t>
  </si>
  <si>
    <t>Seri B (5 tahun) : 8,00% – 9,00%</t>
  </si>
  <si>
    <t>Seri C (7 tahun) : 9,30% – 10,30%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</si>
</sst>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9" fillId="0" borderId="0" xfId="0" applyFont="1" applyAlignment="1"/>
    <xf numFmtId="0" fontId="13" fillId="0" borderId="9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2"/>
  <sheetViews>
    <sheetView showGridLines="0" tabSelected="1" workbookViewId="0">
      <selection activeCell="C8" sqref="B2:E24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8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36" customHeight="1">
      <c r="A2" s="2"/>
      <c r="B2" s="37" t="s">
        <v>0</v>
      </c>
      <c r="C2" s="46" t="s">
        <v>65</v>
      </c>
      <c r="D2" s="46"/>
      <c r="E2" s="4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65" t="s">
        <v>66</v>
      </c>
      <c r="D3" s="66"/>
      <c r="E3" s="6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58" t="s">
        <v>2</v>
      </c>
      <c r="C4" s="68" t="s">
        <v>67</v>
      </c>
      <c r="D4" s="69"/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3" customFormat="1" ht="14.25" customHeight="1">
      <c r="A5" s="2"/>
      <c r="B5" s="59"/>
      <c r="C5" s="68" t="s">
        <v>96</v>
      </c>
      <c r="D5" s="69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60"/>
      <c r="C6" s="68" t="s">
        <v>97</v>
      </c>
      <c r="D6" s="49"/>
      <c r="E6" s="5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4.35" customHeight="1">
      <c r="A7" s="2"/>
      <c r="B7" s="4" t="s">
        <v>3</v>
      </c>
      <c r="C7" s="71" t="s">
        <v>68</v>
      </c>
      <c r="D7" s="49"/>
      <c r="E7" s="5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2"/>
      <c r="B8" s="3" t="s">
        <v>4</v>
      </c>
      <c r="C8" s="72" t="s">
        <v>5</v>
      </c>
      <c r="D8" s="73"/>
      <c r="E8" s="7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3" t="s">
        <v>6</v>
      </c>
      <c r="C9" s="51" t="s">
        <v>69</v>
      </c>
      <c r="D9" s="52"/>
      <c r="E9" s="5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5" t="s">
        <v>7</v>
      </c>
      <c r="C10" s="54" t="s">
        <v>8</v>
      </c>
      <c r="D10" s="49"/>
      <c r="E10" s="5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6" t="s">
        <v>9</v>
      </c>
      <c r="C11" s="55" t="s">
        <v>70</v>
      </c>
      <c r="D11" s="49"/>
      <c r="E11" s="5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6" t="s">
        <v>10</v>
      </c>
      <c r="C12" s="55" t="s">
        <v>11</v>
      </c>
      <c r="D12" s="49"/>
      <c r="E12" s="5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6" t="s">
        <v>12</v>
      </c>
      <c r="C13" s="55" t="s">
        <v>71</v>
      </c>
      <c r="D13" s="56"/>
      <c r="E13" s="5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>
      <c r="A14" s="2"/>
      <c r="B14" s="6" t="s">
        <v>13</v>
      </c>
      <c r="C14" s="55" t="s">
        <v>14</v>
      </c>
      <c r="D14" s="49"/>
      <c r="E14" s="5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7" t="s">
        <v>15</v>
      </c>
      <c r="C15" s="61">
        <v>0.01</v>
      </c>
      <c r="D15" s="49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63" t="s">
        <v>16</v>
      </c>
      <c r="C16" s="8" t="s">
        <v>17</v>
      </c>
      <c r="D16" s="8" t="s">
        <v>18</v>
      </c>
      <c r="E16" s="8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64"/>
      <c r="C17" s="9">
        <v>1000000000</v>
      </c>
      <c r="D17" s="9">
        <f>C17*C15</f>
        <v>10000000</v>
      </c>
      <c r="E17" s="9">
        <f>C17+D17</f>
        <v>1010000000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3" t="s">
        <v>19</v>
      </c>
      <c r="C18" s="62" t="s">
        <v>64</v>
      </c>
      <c r="D18" s="49"/>
      <c r="E18" s="5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40" customFormat="1" ht="14.25" customHeight="1">
      <c r="A19" s="2"/>
      <c r="B19" s="3" t="s">
        <v>61</v>
      </c>
      <c r="C19" s="10">
        <v>44693</v>
      </c>
      <c r="D19" s="38"/>
      <c r="E19" s="3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20</v>
      </c>
      <c r="C20" s="10">
        <v>44694</v>
      </c>
      <c r="D20" s="35"/>
      <c r="E20" s="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21</v>
      </c>
      <c r="C21" s="10">
        <v>44698</v>
      </c>
      <c r="D21" s="35"/>
      <c r="E21" s="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22</v>
      </c>
      <c r="C22" s="48" t="s">
        <v>23</v>
      </c>
      <c r="D22" s="49"/>
      <c r="E22" s="5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24</v>
      </c>
      <c r="C23" s="48" t="s">
        <v>25</v>
      </c>
      <c r="D23" s="49"/>
      <c r="E23" s="5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3" t="s">
        <v>26</v>
      </c>
      <c r="C24" s="48" t="s">
        <v>27</v>
      </c>
      <c r="D24" s="49"/>
      <c r="E24" s="5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  <row r="1002" spans="2:5" ht="14.25" customHeight="1">
      <c r="B1002" s="1"/>
      <c r="C1002" s="1"/>
      <c r="D1002" s="1"/>
      <c r="E1002" s="1"/>
    </row>
  </sheetData>
  <mergeCells count="20">
    <mergeCell ref="B4:B6"/>
    <mergeCell ref="C15:E15"/>
    <mergeCell ref="C18:E18"/>
    <mergeCell ref="B16:B17"/>
    <mergeCell ref="C3:E3"/>
    <mergeCell ref="C4:E4"/>
    <mergeCell ref="C6:E6"/>
    <mergeCell ref="C7:E7"/>
    <mergeCell ref="C8:E8"/>
    <mergeCell ref="C5:E5"/>
    <mergeCell ref="C2:E2"/>
    <mergeCell ref="C22:E22"/>
    <mergeCell ref="C23:E23"/>
    <mergeCell ref="C24:E24"/>
    <mergeCell ref="C9:E9"/>
    <mergeCell ref="C10:E10"/>
    <mergeCell ref="C11:E11"/>
    <mergeCell ref="C12:E12"/>
    <mergeCell ref="C13:E13"/>
    <mergeCell ref="C14:E14"/>
  </mergeCells>
  <pageMargins left="0.7" right="0.7" top="0.75" bottom="0.75" header="0" footer="0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H25" sqref="H25"/>
    </sheetView>
  </sheetViews>
  <sheetFormatPr defaultColWidth="12.5" defaultRowHeight="15" customHeight="1"/>
  <cols>
    <col min="1" max="1" width="19.5" customWidth="1"/>
    <col min="2" max="3" width="16.875" customWidth="1"/>
    <col min="4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45" t="s">
        <v>72</v>
      </c>
      <c r="C3" s="45"/>
      <c r="D3" s="4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73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1000000000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7.2999999999999995E-2</v>
      </c>
      <c r="C9" s="20">
        <v>8.3000000000000004E-2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7" t="s">
        <v>38</v>
      </c>
      <c r="B11" s="79" t="s">
        <v>39</v>
      </c>
      <c r="C11" s="79" t="s">
        <v>40</v>
      </c>
      <c r="D11" s="79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f>'Format Tabel Informasi'!C20</f>
        <v>44694</v>
      </c>
      <c r="C13" s="25">
        <f>-B8*(1+B7)</f>
        <v>-1010000000</v>
      </c>
      <c r="D13" s="26">
        <f t="shared" ref="D13:E13" si="0">B9</f>
        <v>7.2999999999999995E-2</v>
      </c>
      <c r="E13" s="26">
        <f t="shared" si="0"/>
        <v>8.3000000000000004E-2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25" si="1">EDATE(B13,3)</f>
        <v>44786</v>
      </c>
      <c r="C14" s="28"/>
      <c r="D14" s="25">
        <f t="shared" ref="D14:D24" si="2">((($B$8*$B$9*(DAYS360(B13,B14))/360))*(1-$C$34))-($C$33*$B$8*(DAYS360(B13,B14))/360)</f>
        <v>16214750</v>
      </c>
      <c r="E14" s="25">
        <f t="shared" ref="E14:E24" si="3">((($B$8*$C$9*(DAYS360(B13,B14))/360))*(1-$C$34))-($C$33*$B$8*(DAYS360(B13,B14))/360)</f>
        <v>18439750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44878</v>
      </c>
      <c r="C15" s="28"/>
      <c r="D15" s="25">
        <f t="shared" si="2"/>
        <v>16214750</v>
      </c>
      <c r="E15" s="25">
        <f t="shared" si="3"/>
        <v>18439750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44970</v>
      </c>
      <c r="C16" s="28"/>
      <c r="D16" s="25">
        <f t="shared" si="2"/>
        <v>16214750</v>
      </c>
      <c r="E16" s="25">
        <f t="shared" si="3"/>
        <v>18439750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45059</v>
      </c>
      <c r="C17" s="28"/>
      <c r="D17" s="25">
        <f t="shared" si="2"/>
        <v>16214750</v>
      </c>
      <c r="E17" s="25">
        <f t="shared" si="3"/>
        <v>18439750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45151</v>
      </c>
      <c r="C18" s="28"/>
      <c r="D18" s="25">
        <f t="shared" si="2"/>
        <v>16214750</v>
      </c>
      <c r="E18" s="25">
        <f t="shared" si="3"/>
        <v>18439750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45243</v>
      </c>
      <c r="C19" s="28"/>
      <c r="D19" s="25">
        <f t="shared" si="2"/>
        <v>16214750</v>
      </c>
      <c r="E19" s="25">
        <f t="shared" si="3"/>
        <v>18439750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45335</v>
      </c>
      <c r="C20" s="28"/>
      <c r="D20" s="25">
        <f t="shared" si="2"/>
        <v>16214750</v>
      </c>
      <c r="E20" s="25">
        <f t="shared" si="3"/>
        <v>18439750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45425</v>
      </c>
      <c r="C21" s="28"/>
      <c r="D21" s="25">
        <f t="shared" si="2"/>
        <v>16214750</v>
      </c>
      <c r="E21" s="25">
        <f t="shared" si="3"/>
        <v>18439750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45517</v>
      </c>
      <c r="C22" s="28"/>
      <c r="D22" s="25">
        <f t="shared" si="2"/>
        <v>16214750</v>
      </c>
      <c r="E22" s="25">
        <f t="shared" si="3"/>
        <v>18439750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45609</v>
      </c>
      <c r="C23" s="28"/>
      <c r="D23" s="25">
        <f t="shared" si="2"/>
        <v>16214750</v>
      </c>
      <c r="E23" s="25">
        <f t="shared" si="3"/>
        <v>18439750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1" customFormat="1" ht="15.75" customHeight="1">
      <c r="A24" s="23" t="s">
        <v>60</v>
      </c>
      <c r="B24" s="27">
        <f t="shared" si="1"/>
        <v>45701</v>
      </c>
      <c r="C24" s="28"/>
      <c r="D24" s="25">
        <f t="shared" si="2"/>
        <v>16214750</v>
      </c>
      <c r="E24" s="25">
        <f t="shared" si="3"/>
        <v>18439750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1" customFormat="1" ht="15.75" customHeight="1">
      <c r="A25" s="23" t="s">
        <v>62</v>
      </c>
      <c r="B25" s="27">
        <f t="shared" si="1"/>
        <v>45790</v>
      </c>
      <c r="C25" s="28"/>
      <c r="D25" s="25">
        <f>((($B$8*$B$9*(DAYS360(B24,B25))/360))*(1-$C$34))-($C$33*$B$8*(DAYS360(B24,B25))/360)+B8</f>
        <v>1016214750</v>
      </c>
      <c r="E25" s="25">
        <f>((($B$8*$C$9*(DAYS360(B24,B25))/360))*(1-$C$34))-($C$33*$B$8*(DAYS360(B24,B25))/360)+B8</f>
        <v>1018439750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0" t="s">
        <v>46</v>
      </c>
      <c r="B26" s="50"/>
      <c r="C26" s="29">
        <f>SUM(C13:C16)</f>
        <v>-1010000000</v>
      </c>
      <c r="D26" s="29">
        <f>SUM(D14:D25)</f>
        <v>1194577000</v>
      </c>
      <c r="E26" s="29">
        <f>SUM(E14:E25)</f>
        <v>1221277000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5" t="s">
        <v>48</v>
      </c>
      <c r="B30" s="76"/>
      <c r="C30" s="76"/>
      <c r="D30" s="76"/>
      <c r="E30" s="76"/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5" t="s">
        <v>49</v>
      </c>
      <c r="B31" s="76"/>
      <c r="C31" s="76"/>
      <c r="D31" s="76"/>
      <c r="E31" s="76"/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5" t="s">
        <v>50</v>
      </c>
      <c r="B32" s="76"/>
      <c r="C32" s="76"/>
      <c r="D32" s="76"/>
      <c r="E32" s="76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3" t="s">
        <v>51</v>
      </c>
      <c r="B33" s="1"/>
      <c r="C33" s="44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3" t="s">
        <v>52</v>
      </c>
      <c r="B34" s="1"/>
      <c r="C34" s="34">
        <v>0.11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8"/>
  <sheetViews>
    <sheetView showGridLines="0" workbookViewId="0">
      <selection activeCell="G19" sqref="G19"/>
    </sheetView>
  </sheetViews>
  <sheetFormatPr defaultColWidth="12.5" defaultRowHeight="15" customHeight="1"/>
  <cols>
    <col min="1" max="1" width="19.5" style="43" customWidth="1"/>
    <col min="2" max="3" width="16.875" style="43" customWidth="1"/>
    <col min="4" max="7" width="13.5" style="43" customWidth="1"/>
    <col min="8" max="8" width="11" style="43" customWidth="1"/>
    <col min="9" max="9" width="11.875" style="43" customWidth="1"/>
    <col min="10" max="26" width="7.5" style="43" customWidth="1"/>
    <col min="27" max="16384" width="12.5" style="43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45" t="s">
        <v>72</v>
      </c>
      <c r="C3" s="45"/>
      <c r="D3" s="4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84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1000000000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0.08</v>
      </c>
      <c r="C9" s="20">
        <v>0.09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7" t="s">
        <v>38</v>
      </c>
      <c r="B11" s="79" t="s">
        <v>39</v>
      </c>
      <c r="C11" s="79" t="s">
        <v>40</v>
      </c>
      <c r="D11" s="79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f>'Format Tabel Informasi'!C20</f>
        <v>44694</v>
      </c>
      <c r="C13" s="25">
        <f>-B8*(1+B7)</f>
        <v>-1010000000</v>
      </c>
      <c r="D13" s="26">
        <f t="shared" ref="D13:E13" si="0">B9</f>
        <v>0.08</v>
      </c>
      <c r="E13" s="26">
        <f t="shared" si="0"/>
        <v>0.09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33" si="1">EDATE(B13,3)</f>
        <v>44786</v>
      </c>
      <c r="C14" s="28"/>
      <c r="D14" s="25">
        <f t="shared" ref="D14:D25" si="2">((($B$8*$B$9*(DAYS360(B13,B14))/360))*(1-$C$42))-($C$41*$B$8*(DAYS360(B13,B14))/360)</f>
        <v>17772250</v>
      </c>
      <c r="E14" s="25">
        <f t="shared" ref="E14:E28" si="3">((($B$8*$C$9*(DAYS360(B13,B14))/360))*(1-$C$42))-($C$41*$B$8*(DAYS360(B13,B14))/360)</f>
        <v>19997250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44878</v>
      </c>
      <c r="C15" s="28"/>
      <c r="D15" s="25">
        <f t="shared" si="2"/>
        <v>17772250</v>
      </c>
      <c r="E15" s="25">
        <f t="shared" si="3"/>
        <v>19997250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44970</v>
      </c>
      <c r="C16" s="28"/>
      <c r="D16" s="25">
        <f t="shared" si="2"/>
        <v>17772250</v>
      </c>
      <c r="E16" s="25">
        <f t="shared" si="3"/>
        <v>19997250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45059</v>
      </c>
      <c r="C17" s="28"/>
      <c r="D17" s="25">
        <f t="shared" si="2"/>
        <v>17772250</v>
      </c>
      <c r="E17" s="25">
        <f t="shared" si="3"/>
        <v>19997250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45151</v>
      </c>
      <c r="C18" s="28"/>
      <c r="D18" s="25">
        <f t="shared" si="2"/>
        <v>17772250</v>
      </c>
      <c r="E18" s="25">
        <f t="shared" si="3"/>
        <v>19997250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45243</v>
      </c>
      <c r="C19" s="28"/>
      <c r="D19" s="25">
        <f t="shared" si="2"/>
        <v>17772250</v>
      </c>
      <c r="E19" s="25">
        <f t="shared" si="3"/>
        <v>19997250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45335</v>
      </c>
      <c r="C20" s="28"/>
      <c r="D20" s="25">
        <f t="shared" si="2"/>
        <v>17772250</v>
      </c>
      <c r="E20" s="25">
        <f t="shared" si="3"/>
        <v>19997250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45425</v>
      </c>
      <c r="C21" s="28"/>
      <c r="D21" s="25">
        <f t="shared" si="2"/>
        <v>17772250</v>
      </c>
      <c r="E21" s="25">
        <f t="shared" si="3"/>
        <v>19997250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45517</v>
      </c>
      <c r="C22" s="28"/>
      <c r="D22" s="25">
        <f t="shared" si="2"/>
        <v>17772250</v>
      </c>
      <c r="E22" s="25">
        <f t="shared" si="3"/>
        <v>19997250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45609</v>
      </c>
      <c r="C23" s="28"/>
      <c r="D23" s="25">
        <f t="shared" si="2"/>
        <v>17772250</v>
      </c>
      <c r="E23" s="25">
        <f t="shared" si="3"/>
        <v>19997250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3" t="s">
        <v>60</v>
      </c>
      <c r="B24" s="27">
        <f t="shared" si="1"/>
        <v>45701</v>
      </c>
      <c r="C24" s="28"/>
      <c r="D24" s="25">
        <f t="shared" si="2"/>
        <v>17772250</v>
      </c>
      <c r="E24" s="25">
        <f t="shared" si="3"/>
        <v>19997250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3" t="s">
        <v>74</v>
      </c>
      <c r="B25" s="27">
        <f t="shared" si="1"/>
        <v>45790</v>
      </c>
      <c r="C25" s="28"/>
      <c r="D25" s="25">
        <f t="shared" si="2"/>
        <v>17772250</v>
      </c>
      <c r="E25" s="25">
        <f t="shared" si="3"/>
        <v>19997250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3" t="s">
        <v>75</v>
      </c>
      <c r="B26" s="27">
        <f t="shared" si="1"/>
        <v>45882</v>
      </c>
      <c r="C26" s="28"/>
      <c r="D26" s="25">
        <f t="shared" ref="D26:D32" si="4">((($B$8*$B$9*(DAYS360(B25,B26))/360))*(1-$C$42))-($C$41*$B$8*(DAYS360(B25,B26))/360)</f>
        <v>17772250</v>
      </c>
      <c r="E26" s="25">
        <f t="shared" si="3"/>
        <v>19997250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 t="s">
        <v>76</v>
      </c>
      <c r="B27" s="27">
        <f t="shared" si="1"/>
        <v>45974</v>
      </c>
      <c r="C27" s="28"/>
      <c r="D27" s="25">
        <f t="shared" si="4"/>
        <v>17772250</v>
      </c>
      <c r="E27" s="25">
        <f t="shared" si="3"/>
        <v>19997250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3" t="s">
        <v>77</v>
      </c>
      <c r="B28" s="27">
        <f t="shared" si="1"/>
        <v>46066</v>
      </c>
      <c r="C28" s="28"/>
      <c r="D28" s="25">
        <f t="shared" si="4"/>
        <v>17772250</v>
      </c>
      <c r="E28" s="25">
        <f t="shared" si="3"/>
        <v>19997250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 t="s">
        <v>78</v>
      </c>
      <c r="B29" s="27">
        <f t="shared" si="1"/>
        <v>46155</v>
      </c>
      <c r="C29" s="28"/>
      <c r="D29" s="25">
        <f t="shared" si="4"/>
        <v>17772250</v>
      </c>
      <c r="E29" s="25">
        <f t="shared" ref="E29:E32" si="5">((($B$8*$C$9*(DAYS360(B28,B29))/360))*(1-$C$42))-($C$41*$B$8*(DAYS360(B28,B29))/360)</f>
        <v>19997250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3" t="s">
        <v>79</v>
      </c>
      <c r="B30" s="27">
        <f t="shared" si="1"/>
        <v>46247</v>
      </c>
      <c r="C30" s="28"/>
      <c r="D30" s="25">
        <f t="shared" si="4"/>
        <v>17772250</v>
      </c>
      <c r="E30" s="25">
        <f t="shared" si="5"/>
        <v>19997250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80</v>
      </c>
      <c r="B31" s="27">
        <f t="shared" si="1"/>
        <v>46339</v>
      </c>
      <c r="C31" s="28"/>
      <c r="D31" s="25">
        <f t="shared" si="4"/>
        <v>17772250</v>
      </c>
      <c r="E31" s="25">
        <f t="shared" si="5"/>
        <v>19997250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3" t="s">
        <v>81</v>
      </c>
      <c r="B32" s="27">
        <f t="shared" si="1"/>
        <v>46431</v>
      </c>
      <c r="C32" s="28"/>
      <c r="D32" s="25">
        <f t="shared" si="4"/>
        <v>17772250</v>
      </c>
      <c r="E32" s="25">
        <f t="shared" si="5"/>
        <v>19997250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93</v>
      </c>
      <c r="B33" s="27">
        <f t="shared" si="1"/>
        <v>46520</v>
      </c>
      <c r="C33" s="28"/>
      <c r="D33" s="25">
        <f>((($B$8*$B$9*(DAYS360(B32,B33))/360))*(1-$C$42))-($C$41*$B$8*(DAYS360(B32,B33))/360)+B6</f>
        <v>1017772250</v>
      </c>
      <c r="E33" s="25">
        <f>((($B$8*$C$9*(DAYS360(B32,B33))/360))*(1-$C$42))-($C$41*$B$8*(DAYS360(B32,B33))/360)+B6</f>
        <v>1019997250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0" t="s">
        <v>46</v>
      </c>
      <c r="B34" s="50"/>
      <c r="C34" s="29">
        <f>SUM(C13:C16)</f>
        <v>-1010000000</v>
      </c>
      <c r="D34" s="29">
        <f>SUM(D14:D33)</f>
        <v>1355445000</v>
      </c>
      <c r="E34" s="29">
        <f>SUM(E14:E33)</f>
        <v>1399945000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47</v>
      </c>
      <c r="B37" s="1"/>
      <c r="C37" s="30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5" t="s">
        <v>48</v>
      </c>
      <c r="B38" s="76"/>
      <c r="C38" s="76"/>
      <c r="D38" s="76"/>
      <c r="E38" s="76"/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5" t="s">
        <v>49</v>
      </c>
      <c r="B39" s="76"/>
      <c r="C39" s="76"/>
      <c r="D39" s="76"/>
      <c r="E39" s="76"/>
      <c r="F39" s="4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5" t="s">
        <v>50</v>
      </c>
      <c r="B40" s="76"/>
      <c r="C40" s="76"/>
      <c r="D40" s="76"/>
      <c r="E40" s="76"/>
      <c r="F40" s="4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3" t="s">
        <v>51</v>
      </c>
      <c r="B41" s="1"/>
      <c r="C41" s="44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3" t="s">
        <v>52</v>
      </c>
      <c r="B42" s="1"/>
      <c r="C42" s="34">
        <v>0.11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16"/>
  <sheetViews>
    <sheetView showGridLines="0" workbookViewId="0">
      <selection activeCell="B6" sqref="B6"/>
    </sheetView>
  </sheetViews>
  <sheetFormatPr defaultColWidth="12.5" defaultRowHeight="15" customHeight="1"/>
  <cols>
    <col min="1" max="1" width="19.5" style="43" customWidth="1"/>
    <col min="2" max="3" width="16.875" style="43" customWidth="1"/>
    <col min="4" max="7" width="13.5" style="43" customWidth="1"/>
    <col min="8" max="8" width="11" style="43" customWidth="1"/>
    <col min="9" max="9" width="11.875" style="43" customWidth="1"/>
    <col min="10" max="26" width="7.5" style="43" customWidth="1"/>
    <col min="27" max="16384" width="12.5" style="43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45" t="s">
        <v>72</v>
      </c>
      <c r="C3" s="45"/>
      <c r="D3" s="4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95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1000000000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9.2999999999999999E-2</v>
      </c>
      <c r="C9" s="20">
        <v>0.10299999999999999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7" t="s">
        <v>38</v>
      </c>
      <c r="B11" s="79" t="s">
        <v>39</v>
      </c>
      <c r="C11" s="79" t="s">
        <v>40</v>
      </c>
      <c r="D11" s="79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f>'Format Tabel Informasi'!C20</f>
        <v>44694</v>
      </c>
      <c r="C13" s="25">
        <f>-B8*(1+B7)</f>
        <v>-1010000000</v>
      </c>
      <c r="D13" s="26">
        <f t="shared" ref="D13:E13" si="0">B9</f>
        <v>9.2999999999999999E-2</v>
      </c>
      <c r="E13" s="26">
        <f t="shared" si="0"/>
        <v>0.10299999999999999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41" si="1">EDATE(B13,3)</f>
        <v>44786</v>
      </c>
      <c r="C14" s="28"/>
      <c r="D14" s="25">
        <f t="shared" ref="D14:D26" si="2">((($B$8*$B$9*(DAYS360(B13,B14))/360))*(1-$C$50))-($C$49*$B$8*(DAYS360(B13,B14))/360)</f>
        <v>20664750</v>
      </c>
      <c r="E14" s="25">
        <f t="shared" ref="E14:E26" si="3">((($B$8*$C$9*(DAYS360(B13,B14))/360))*(1-$C$50))-($C$49*$B$8*(DAYS360(B13,B14))/360)</f>
        <v>22889750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44878</v>
      </c>
      <c r="C15" s="28"/>
      <c r="D15" s="25">
        <f t="shared" si="2"/>
        <v>20664750</v>
      </c>
      <c r="E15" s="25">
        <f t="shared" si="3"/>
        <v>22889750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44970</v>
      </c>
      <c r="C16" s="28"/>
      <c r="D16" s="25">
        <f t="shared" si="2"/>
        <v>20664750</v>
      </c>
      <c r="E16" s="25">
        <f t="shared" si="3"/>
        <v>22889750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45059</v>
      </c>
      <c r="C17" s="28"/>
      <c r="D17" s="25">
        <f t="shared" si="2"/>
        <v>20664750</v>
      </c>
      <c r="E17" s="25">
        <f t="shared" si="3"/>
        <v>22889750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45151</v>
      </c>
      <c r="C18" s="28"/>
      <c r="D18" s="25">
        <f t="shared" si="2"/>
        <v>20664750</v>
      </c>
      <c r="E18" s="25">
        <f t="shared" si="3"/>
        <v>22889750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45243</v>
      </c>
      <c r="C19" s="28"/>
      <c r="D19" s="25">
        <f t="shared" si="2"/>
        <v>20664750</v>
      </c>
      <c r="E19" s="25">
        <f t="shared" si="3"/>
        <v>22889750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45335</v>
      </c>
      <c r="C20" s="28"/>
      <c r="D20" s="25">
        <f t="shared" si="2"/>
        <v>20664750</v>
      </c>
      <c r="E20" s="25">
        <f t="shared" si="3"/>
        <v>22889750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45425</v>
      </c>
      <c r="C21" s="28"/>
      <c r="D21" s="25">
        <f t="shared" si="2"/>
        <v>20664750</v>
      </c>
      <c r="E21" s="25">
        <f t="shared" si="3"/>
        <v>22889750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45517</v>
      </c>
      <c r="C22" s="28"/>
      <c r="D22" s="25">
        <f t="shared" si="2"/>
        <v>20664750</v>
      </c>
      <c r="E22" s="25">
        <f t="shared" si="3"/>
        <v>22889750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45609</v>
      </c>
      <c r="C23" s="28"/>
      <c r="D23" s="25">
        <f t="shared" si="2"/>
        <v>20664750</v>
      </c>
      <c r="E23" s="25">
        <f t="shared" si="3"/>
        <v>22889750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3" t="s">
        <v>60</v>
      </c>
      <c r="B24" s="27">
        <f t="shared" si="1"/>
        <v>45701</v>
      </c>
      <c r="C24" s="28"/>
      <c r="D24" s="25">
        <f t="shared" si="2"/>
        <v>20664750</v>
      </c>
      <c r="E24" s="25">
        <f t="shared" si="3"/>
        <v>22889750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3" t="s">
        <v>74</v>
      </c>
      <c r="B25" s="27">
        <f t="shared" si="1"/>
        <v>45790</v>
      </c>
      <c r="C25" s="28"/>
      <c r="D25" s="25">
        <f t="shared" si="2"/>
        <v>20664750</v>
      </c>
      <c r="E25" s="25">
        <f t="shared" si="3"/>
        <v>22889750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3" t="s">
        <v>75</v>
      </c>
      <c r="B26" s="27">
        <f t="shared" si="1"/>
        <v>45882</v>
      </c>
      <c r="C26" s="28"/>
      <c r="D26" s="25">
        <f t="shared" si="2"/>
        <v>20664750</v>
      </c>
      <c r="E26" s="25">
        <f t="shared" si="3"/>
        <v>22889750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 t="s">
        <v>76</v>
      </c>
      <c r="B27" s="27">
        <f t="shared" si="1"/>
        <v>45974</v>
      </c>
      <c r="C27" s="28"/>
      <c r="D27" s="25">
        <f t="shared" ref="D27:D40" si="4">((($B$8*$B$9*(DAYS360(B26,B27))/360))*(1-$C$50))-($C$49*$B$8*(DAYS360(B26,B27))/360)</f>
        <v>20664750</v>
      </c>
      <c r="E27" s="25">
        <f t="shared" ref="E27:E40" si="5">((($B$8*$C$9*(DAYS360(B26,B27))/360))*(1-$C$50))-($C$49*$B$8*(DAYS360(B26,B27))/360)</f>
        <v>22889750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3" t="s">
        <v>77</v>
      </c>
      <c r="B28" s="27">
        <f t="shared" si="1"/>
        <v>46066</v>
      </c>
      <c r="C28" s="28"/>
      <c r="D28" s="25">
        <f t="shared" si="4"/>
        <v>20664750</v>
      </c>
      <c r="E28" s="25">
        <f t="shared" si="5"/>
        <v>22889750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 t="s">
        <v>78</v>
      </c>
      <c r="B29" s="27">
        <f t="shared" si="1"/>
        <v>46155</v>
      </c>
      <c r="C29" s="28"/>
      <c r="D29" s="25">
        <f t="shared" si="4"/>
        <v>20664750</v>
      </c>
      <c r="E29" s="25">
        <f t="shared" si="5"/>
        <v>22889750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3" t="s">
        <v>79</v>
      </c>
      <c r="B30" s="27">
        <f t="shared" si="1"/>
        <v>46247</v>
      </c>
      <c r="C30" s="28"/>
      <c r="D30" s="25">
        <f t="shared" si="4"/>
        <v>20664750</v>
      </c>
      <c r="E30" s="25">
        <f t="shared" si="5"/>
        <v>22889750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80</v>
      </c>
      <c r="B31" s="27">
        <f t="shared" si="1"/>
        <v>46339</v>
      </c>
      <c r="C31" s="28"/>
      <c r="D31" s="25">
        <f t="shared" si="4"/>
        <v>20664750</v>
      </c>
      <c r="E31" s="25">
        <f t="shared" si="5"/>
        <v>22889750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3" t="s">
        <v>81</v>
      </c>
      <c r="B32" s="27">
        <f t="shared" si="1"/>
        <v>46431</v>
      </c>
      <c r="C32" s="28"/>
      <c r="D32" s="25">
        <f t="shared" si="4"/>
        <v>20664750</v>
      </c>
      <c r="E32" s="25">
        <f t="shared" si="5"/>
        <v>22889750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82</v>
      </c>
      <c r="B33" s="27">
        <f t="shared" si="1"/>
        <v>46520</v>
      </c>
      <c r="C33" s="28"/>
      <c r="D33" s="25">
        <f t="shared" si="4"/>
        <v>20664750</v>
      </c>
      <c r="E33" s="25">
        <f t="shared" si="5"/>
        <v>22889750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3" t="s">
        <v>85</v>
      </c>
      <c r="B34" s="27">
        <f t="shared" si="1"/>
        <v>46612</v>
      </c>
      <c r="C34" s="28"/>
      <c r="D34" s="25">
        <f t="shared" si="4"/>
        <v>20664750</v>
      </c>
      <c r="E34" s="25">
        <f t="shared" si="5"/>
        <v>22889750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3" t="s">
        <v>86</v>
      </c>
      <c r="B35" s="27">
        <f t="shared" si="1"/>
        <v>46704</v>
      </c>
      <c r="C35" s="28"/>
      <c r="D35" s="25">
        <f t="shared" si="4"/>
        <v>20664750</v>
      </c>
      <c r="E35" s="25">
        <f t="shared" si="5"/>
        <v>22889750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3" t="s">
        <v>87</v>
      </c>
      <c r="B36" s="27">
        <f t="shared" si="1"/>
        <v>46796</v>
      </c>
      <c r="C36" s="28"/>
      <c r="D36" s="25">
        <f t="shared" si="4"/>
        <v>20664750</v>
      </c>
      <c r="E36" s="25">
        <f t="shared" si="5"/>
        <v>22889750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3" t="s">
        <v>88</v>
      </c>
      <c r="B37" s="27">
        <f t="shared" si="1"/>
        <v>46886</v>
      </c>
      <c r="C37" s="28"/>
      <c r="D37" s="25">
        <f t="shared" si="4"/>
        <v>20664750</v>
      </c>
      <c r="E37" s="25">
        <f t="shared" si="5"/>
        <v>22889750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3" t="s">
        <v>89</v>
      </c>
      <c r="B38" s="27">
        <f t="shared" si="1"/>
        <v>46978</v>
      </c>
      <c r="C38" s="28"/>
      <c r="D38" s="25">
        <f t="shared" si="4"/>
        <v>20664750</v>
      </c>
      <c r="E38" s="25">
        <f t="shared" si="5"/>
        <v>22889750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3" t="s">
        <v>90</v>
      </c>
      <c r="B39" s="27">
        <f t="shared" si="1"/>
        <v>47070</v>
      </c>
      <c r="C39" s="28"/>
      <c r="D39" s="25">
        <f t="shared" si="4"/>
        <v>20664750</v>
      </c>
      <c r="E39" s="25">
        <f t="shared" si="5"/>
        <v>22889750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3" t="s">
        <v>91</v>
      </c>
      <c r="B40" s="27">
        <f t="shared" si="1"/>
        <v>47162</v>
      </c>
      <c r="C40" s="28"/>
      <c r="D40" s="25">
        <f t="shared" si="4"/>
        <v>20664750</v>
      </c>
      <c r="E40" s="25">
        <f t="shared" si="5"/>
        <v>22889750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3" t="s">
        <v>92</v>
      </c>
      <c r="B41" s="27">
        <f t="shared" si="1"/>
        <v>47251</v>
      </c>
      <c r="C41" s="28"/>
      <c r="D41" s="25">
        <f>((($B$8*$B$9*(DAYS360(B40,B41))/360))*(1-$C$50))-($C$49*$B$8*(DAYS360(B40,B41))/360)+B6</f>
        <v>1020664750</v>
      </c>
      <c r="E41" s="25">
        <f>((($B$8*$C$9*(DAYS360(B40,B41))/360))*(1-$C$50))-($C$49*$B$8*(DAYS360(B40,B41))/360)+B6</f>
        <v>1022889750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80" t="s">
        <v>46</v>
      </c>
      <c r="B42" s="50"/>
      <c r="C42" s="29">
        <f>SUM(C13:C16)</f>
        <v>-1010000000</v>
      </c>
      <c r="D42" s="29">
        <f>SUM(D14:D41)</f>
        <v>1578613000</v>
      </c>
      <c r="E42" s="29">
        <f>SUM(E14:E41)</f>
        <v>1640913000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 t="s">
        <v>47</v>
      </c>
      <c r="B45" s="1"/>
      <c r="C45" s="30"/>
      <c r="D45" s="3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75" t="s">
        <v>48</v>
      </c>
      <c r="B46" s="76"/>
      <c r="C46" s="76"/>
      <c r="D46" s="76"/>
      <c r="E46" s="76"/>
      <c r="F46" s="4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75" t="s">
        <v>49</v>
      </c>
      <c r="B47" s="76"/>
      <c r="C47" s="76"/>
      <c r="D47" s="76"/>
      <c r="E47" s="76"/>
      <c r="F47" s="4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75" t="s">
        <v>50</v>
      </c>
      <c r="B48" s="76"/>
      <c r="C48" s="76"/>
      <c r="D48" s="76"/>
      <c r="E48" s="76"/>
      <c r="F48" s="4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33" t="s">
        <v>51</v>
      </c>
      <c r="B49" s="1"/>
      <c r="C49" s="44">
        <f>0.01%*1.11</f>
        <v>1.1100000000000001E-4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33" t="s">
        <v>52</v>
      </c>
      <c r="B50" s="1"/>
      <c r="C50" s="34">
        <v>0.11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8">
    <mergeCell ref="A47:E47"/>
    <mergeCell ref="A48:E48"/>
    <mergeCell ref="A11:A12"/>
    <mergeCell ref="B11:B12"/>
    <mergeCell ref="C11:C12"/>
    <mergeCell ref="D11:D12"/>
    <mergeCell ref="A42:B42"/>
    <mergeCell ref="A46:E46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 Tahun)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2022-04-01T02:40:06Z</dcterms:modified>
</cp:coreProperties>
</file>