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370 Hari)" sheetId="2" r:id="rId2"/>
    <sheet name="Kalkulator Bonds (3 Tahun)" sheetId="3" r:id="rId3"/>
  </sheets>
  <calcPr calcId="145621"/>
  <extLst>
    <ext uri="GoogleSheetsCustomDataVersion1">
      <go:sheetsCustomData xmlns:go="http://customooxmlschemas.google.com/" r:id="rId7" roundtripDataSignature="AMtx7mgUV70O+s0ml1ZQiereohh8FwDmfw=="/>
    </ext>
  </extLst>
</workbook>
</file>

<file path=xl/calcChain.xml><?xml version="1.0" encoding="utf-8"?>
<calcChain xmlns="http://schemas.openxmlformats.org/spreadsheetml/2006/main">
  <c r="B3" i="2" l="1"/>
  <c r="D16" i="1" l="1"/>
  <c r="B13" i="2" l="1"/>
  <c r="B13" i="3" l="1"/>
  <c r="B14" i="3" s="1"/>
  <c r="B15" i="3" s="1"/>
  <c r="C33" i="3"/>
  <c r="E13" i="3"/>
  <c r="D13" i="3"/>
  <c r="C13" i="3"/>
  <c r="C26" i="3" s="1"/>
  <c r="C25" i="2"/>
  <c r="B14" i="2"/>
  <c r="E14" i="2" s="1"/>
  <c r="E13" i="2"/>
  <c r="D13" i="2"/>
  <c r="C13" i="2"/>
  <c r="C18" i="2" s="1"/>
  <c r="E16" i="1"/>
  <c r="B3" i="3" l="1"/>
  <c r="B15" i="2"/>
  <c r="B16" i="2" s="1"/>
  <c r="B17" i="2" s="1"/>
  <c r="B16" i="3"/>
  <c r="E16" i="3" s="1"/>
  <c r="D15" i="3"/>
  <c r="D14" i="3"/>
  <c r="E15" i="3"/>
  <c r="D14" i="2"/>
  <c r="E14" i="3"/>
  <c r="E15" i="2" l="1"/>
  <c r="E16" i="2"/>
  <c r="D15" i="2"/>
  <c r="D17" i="2"/>
  <c r="E17" i="2"/>
  <c r="E18" i="2" s="1"/>
  <c r="D16" i="2"/>
  <c r="B17" i="3"/>
  <c r="D16" i="3"/>
  <c r="D18" i="2" l="1"/>
  <c r="B18" i="3"/>
  <c r="D18" i="3" s="1"/>
  <c r="D17" i="3"/>
  <c r="E17" i="3"/>
  <c r="B19" i="3" l="1"/>
  <c r="E19" i="3" s="1"/>
  <c r="E18" i="3"/>
  <c r="D19" i="3" l="1"/>
  <c r="B20" i="3"/>
  <c r="E20" i="3" s="1"/>
  <c r="B21" i="3" l="1"/>
  <c r="D20" i="3"/>
  <c r="B22" i="3" l="1"/>
  <c r="D21" i="3"/>
  <c r="E21" i="3"/>
  <c r="B23" i="3" l="1"/>
  <c r="D23" i="3" s="1"/>
  <c r="E22" i="3"/>
  <c r="D22" i="3"/>
  <c r="E23" i="3" l="1"/>
  <c r="B24" i="3"/>
  <c r="E24" i="3" l="1"/>
  <c r="D24" i="3"/>
  <c r="B25" i="3"/>
  <c r="D25" i="3" l="1"/>
  <c r="D26" i="3" s="1"/>
  <c r="E25" i="3"/>
  <c r="E26" i="3" s="1"/>
</calcChain>
</file>

<file path=xl/sharedStrings.xml><?xml version="1.0" encoding="utf-8"?>
<sst xmlns="http://schemas.openxmlformats.org/spreadsheetml/2006/main" count="106" uniqueCount="76">
  <si>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</si>
  <si>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</si>
  <si>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</si>
  <si>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</si>
  <si>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</si>
  <si>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</si>
  <si>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</si>
  <si>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</si>
  <si>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</si>
  <si>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</si>
  <si>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</si>
  <si>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</si>
  <si>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</si>
  <si>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</si>
  <si>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</si>
  <si>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</si>
  <si>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</si>
  <si>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</si>
  <si>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</si>
  <si>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</si>
  <si>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15% setiap pembayaran kupon</t>
  </si>
  <si>
    <t>Indikasi Tanggal Distribusi</t>
  </si>
  <si>
    <t>Indikasi Tanggal Pencatatan</t>
  </si>
  <si>
    <t>Pemeringkat</t>
  </si>
  <si>
    <t>PT Pemeringkat Efek Indonesia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</si>
  <si>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</si>
  <si>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</si>
  <si>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</si>
  <si>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</si>
  <si>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</si>
  <si>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</si>
  <si>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</si>
  <si>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370 Hari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</si>
  <si>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</si>
  <si>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</si>
  <si>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</si>
  <si>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</si>
  <si>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</si>
  <si>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</si>
  <si>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</si>
  <si>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</si>
  <si>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</si>
  <si>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</si>
  <si>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</si>
  <si>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</si>
  <si>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</si>
  <si>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</si>
  <si>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</si>
  <si>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 &amp; Pelunasan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</si>
  <si>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</si>
  <si>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</si>
  <si>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</si>
  <si>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</si>
  <si>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</si>
  <si>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</si>
  <si>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</si>
  <si>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3 Tahun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</si>
  <si>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</si>
  <si>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</si>
  <si>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</si>
  <si>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</si>
  <si>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</si>
  <si>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</si>
  <si>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</si>
  <si>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</si>
  <si>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Kupon 12 &amp; Pelunasan</t>
  </si>
  <si>
    <t>idAAA (Triple A) dari PT Pemeringkat Efek Indonesia (“Pefindo”)</t>
  </si>
  <si>
    <t>Rp50 juta dan kelipatan Rp50 juta</t>
  </si>
  <si>
    <t xml:space="preserve">Obligasi Berkelanjutan V Astra Sedaya Finance Dengan Tingkat Bunga Tetap Tahap II
 Tahun 2021
</t>
  </si>
  <si>
    <r>
      <rPr>
        <b/>
        <sz val="9"/>
        <color rgb="FF000000"/>
        <rFont val="Calibri"/>
        <family val="2"/>
      </rPr>
      <t xml:space="preserve">Sebanyak-banyaknya sebesar Rp 1.800.000.000.000,- </t>
    </r>
    <r>
      <rPr>
        <sz val="9"/>
        <color rgb="FF000000"/>
        <rFont val="Calibri"/>
        <family val="2"/>
      </rPr>
      <t xml:space="preserve">
(satu trilliun delapan ratus miliar Rupiah)</t>
    </r>
    <r>
      <rPr>
        <b/>
        <sz val="9"/>
        <color rgb="FF000000"/>
        <rFont val="Calibri"/>
        <family val="2"/>
      </rPr>
      <t/>
    </r>
  </si>
  <si>
    <t>Finance</t>
  </si>
  <si>
    <t xml:space="preserve">5 – 23 Mar 2021 </t>
  </si>
  <si>
    <t>4,60% - 5,75%</t>
  </si>
  <si>
    <t>5,65% - 5,85%</t>
  </si>
  <si>
    <t>Seri A (370 hari) : 4,60% – 5,75%</t>
  </si>
  <si>
    <t>Seri B (3 tahun) : 5.65% – 6,85%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</si>
</sst>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14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7" xfId="0" applyNumberFormat="1" applyFont="1" applyFill="1" applyBorder="1"/>
    <xf numFmtId="164" fontId="9" fillId="3" borderId="1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0" fontId="9" fillId="3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9" fillId="0" borderId="1" xfId="0" applyNumberFormat="1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4" fillId="0" borderId="10" xfId="0" applyFont="1" applyBorder="1"/>
    <xf numFmtId="10" fontId="5" fillId="3" borderId="8" xfId="0" applyNumberFormat="1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3" fillId="0" borderId="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3" fillId="0" borderId="6" xfId="0" quotePrefix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6" fillId="3" borderId="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3" fontId="3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quotePrefix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7" xfId="0" applyFont="1" applyFill="1" applyBorder="1" applyAlignment="1">
      <alignment horizontal="center" vertical="center"/>
    </xf>
    <xf numFmtId="0" fontId="4" fillId="0" borderId="18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0"/>
  <sheetViews>
    <sheetView showGridLines="0" tabSelected="1" workbookViewId="0">
      <selection activeCell="J7" sqref="J7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36.59765625" customWidth="1"/>
    <col min="6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14.25" customHeight="1" x14ac:dyDescent="0.3">
      <c r="A2" s="2"/>
      <c r="B2" s="42" t="s">
        <v>0</v>
      </c>
      <c r="C2" s="43" t="s">
        <v>68</v>
      </c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2"/>
      <c r="B3" s="6" t="s">
        <v>1</v>
      </c>
      <c r="C3" s="52" t="s">
        <v>66</v>
      </c>
      <c r="D3" s="53"/>
      <c r="E3" s="5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44" t="s">
        <v>2</v>
      </c>
      <c r="C4" s="55" t="s">
        <v>74</v>
      </c>
      <c r="D4" s="47"/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45"/>
      <c r="C5" s="55" t="s">
        <v>75</v>
      </c>
      <c r="D5" s="47"/>
      <c r="E5" s="4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4.200000000000003" customHeight="1" x14ac:dyDescent="0.3">
      <c r="A6" s="2"/>
      <c r="B6" s="6" t="s">
        <v>3</v>
      </c>
      <c r="C6" s="49" t="s">
        <v>69</v>
      </c>
      <c r="D6" s="47"/>
      <c r="E6" s="4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3">
      <c r="A7" s="2"/>
      <c r="B7" s="3" t="s">
        <v>4</v>
      </c>
      <c r="C7" s="56" t="s">
        <v>5</v>
      </c>
      <c r="D7" s="57"/>
      <c r="E7" s="5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2"/>
      <c r="B8" s="3" t="s">
        <v>6</v>
      </c>
      <c r="C8" s="60" t="s">
        <v>70</v>
      </c>
      <c r="D8" s="53"/>
      <c r="E8" s="5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"/>
      <c r="B9" s="7" t="s">
        <v>7</v>
      </c>
      <c r="C9" s="61" t="s">
        <v>8</v>
      </c>
      <c r="D9" s="47"/>
      <c r="E9" s="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8" t="s">
        <v>9</v>
      </c>
      <c r="C10" s="62" t="s">
        <v>71</v>
      </c>
      <c r="D10" s="47"/>
      <c r="E10" s="4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 x14ac:dyDescent="0.3">
      <c r="A11" s="2"/>
      <c r="B11" s="8" t="s">
        <v>10</v>
      </c>
      <c r="C11" s="62" t="s">
        <v>11</v>
      </c>
      <c r="D11" s="47"/>
      <c r="E11" s="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2"/>
      <c r="B12" s="8" t="s">
        <v>12</v>
      </c>
      <c r="C12" s="62" t="s">
        <v>67</v>
      </c>
      <c r="D12" s="47"/>
      <c r="E12" s="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 customHeight="1" x14ac:dyDescent="0.3">
      <c r="A13" s="2"/>
      <c r="B13" s="8" t="s">
        <v>13</v>
      </c>
      <c r="C13" s="62" t="s">
        <v>14</v>
      </c>
      <c r="D13" s="47"/>
      <c r="E13" s="4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2"/>
      <c r="B14" s="9" t="s">
        <v>15</v>
      </c>
      <c r="C14" s="46">
        <v>0.01</v>
      </c>
      <c r="D14" s="47"/>
      <c r="E14" s="4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50" t="s">
        <v>16</v>
      </c>
      <c r="C15" s="10" t="s">
        <v>17</v>
      </c>
      <c r="D15" s="10" t="s">
        <v>18</v>
      </c>
      <c r="E15" s="10" t="s">
        <v>17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51"/>
      <c r="C16" s="11">
        <v>50000000</v>
      </c>
      <c r="D16" s="11">
        <f>C16*C14</f>
        <v>500000</v>
      </c>
      <c r="E16" s="11">
        <f>C16+D16</f>
        <v>50500000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3" t="s">
        <v>19</v>
      </c>
      <c r="C17" s="49" t="s">
        <v>20</v>
      </c>
      <c r="D17" s="47"/>
      <c r="E17" s="4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3" t="s">
        <v>21</v>
      </c>
      <c r="C18" s="12">
        <v>44301</v>
      </c>
      <c r="D18" s="40"/>
      <c r="E18" s="4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" t="s">
        <v>22</v>
      </c>
      <c r="C19" s="12">
        <v>44302</v>
      </c>
      <c r="D19" s="40"/>
      <c r="E19" s="4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" t="s">
        <v>23</v>
      </c>
      <c r="C20" s="59" t="s">
        <v>24</v>
      </c>
      <c r="D20" s="47"/>
      <c r="E20" s="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" t="s">
        <v>25</v>
      </c>
      <c r="C21" s="59" t="s">
        <v>26</v>
      </c>
      <c r="D21" s="47"/>
      <c r="E21" s="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" t="s">
        <v>27</v>
      </c>
      <c r="C22" s="59" t="s">
        <v>28</v>
      </c>
      <c r="D22" s="47"/>
      <c r="E22" s="4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7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B31" s="1"/>
      <c r="C31" s="1"/>
      <c r="D31" s="1"/>
      <c r="E31" s="1"/>
    </row>
    <row r="32" spans="1:26" ht="14.25" customHeight="1" x14ac:dyDescent="0.3">
      <c r="B32" s="1"/>
      <c r="C32" s="1"/>
      <c r="D32" s="1"/>
      <c r="E32" s="1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  <row r="998" spans="2:5" ht="14.25" customHeight="1" x14ac:dyDescent="0.3">
      <c r="B998" s="1"/>
      <c r="C998" s="1"/>
      <c r="D998" s="1"/>
      <c r="E998" s="1"/>
    </row>
    <row r="999" spans="2:5" ht="14.25" customHeight="1" x14ac:dyDescent="0.3">
      <c r="B999" s="1"/>
      <c r="C999" s="1"/>
      <c r="D999" s="1"/>
      <c r="E999" s="1"/>
    </row>
    <row r="1000" spans="2:5" ht="14.25" customHeight="1" x14ac:dyDescent="0.3">
      <c r="B1000" s="1"/>
      <c r="C1000" s="1"/>
      <c r="D1000" s="1"/>
      <c r="E1000" s="1"/>
    </row>
  </sheetData>
  <mergeCells count="18">
    <mergeCell ref="C20:E20"/>
    <mergeCell ref="C21:E21"/>
    <mergeCell ref="C22:E22"/>
    <mergeCell ref="C8:E8"/>
    <mergeCell ref="C9:E9"/>
    <mergeCell ref="C10:E10"/>
    <mergeCell ref="C11:E11"/>
    <mergeCell ref="C12:E12"/>
    <mergeCell ref="C13:E13"/>
    <mergeCell ref="B4:B5"/>
    <mergeCell ref="C14:E14"/>
    <mergeCell ref="C17:E17"/>
    <mergeCell ref="B15:B16"/>
    <mergeCell ref="C3:E3"/>
    <mergeCell ref="C4:E4"/>
    <mergeCell ref="C5:E5"/>
    <mergeCell ref="C6:E6"/>
    <mergeCell ref="C7:E7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C10" sqref="C10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13" t="s">
        <v>29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4" t="s">
        <v>30</v>
      </c>
      <c r="B3" s="14" t="str">
        <f>'Format Tabel Informasi'!C2</f>
        <v xml:space="preserve">Obligasi Berkelanjutan V Astra Sedaya Finance Dengan Tingkat Bunga Tetap Tahap II
 Tahun 2021
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4" t="s">
        <v>31</v>
      </c>
      <c r="B4" s="15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4" t="s">
        <v>33</v>
      </c>
      <c r="B5" s="16" t="s">
        <v>72</v>
      </c>
      <c r="C5" s="17" t="s">
        <v>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4" t="s">
        <v>35</v>
      </c>
      <c r="B6" s="18">
        <v>50000000</v>
      </c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14" t="s">
        <v>36</v>
      </c>
      <c r="B7" s="19">
        <v>0.01</v>
      </c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14" t="s">
        <v>37</v>
      </c>
      <c r="B8" s="20">
        <v>50000000</v>
      </c>
      <c r="C8" s="17"/>
      <c r="D8" s="21"/>
      <c r="E8" s="1"/>
      <c r="F8" s="1"/>
      <c r="G8" s="1" t="s">
        <v>38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14" t="s">
        <v>39</v>
      </c>
      <c r="B9" s="19">
        <v>4.5999999999999999E-2</v>
      </c>
      <c r="C9" s="22">
        <v>5.7500000000000002E-2</v>
      </c>
      <c r="D9" s="17" t="s">
        <v>34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5" t="s">
        <v>40</v>
      </c>
      <c r="B11" s="67" t="s">
        <v>41</v>
      </c>
      <c r="C11" s="67" t="s">
        <v>42</v>
      </c>
      <c r="D11" s="67" t="s">
        <v>43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4" x14ac:dyDescent="0.3">
      <c r="A12" s="66"/>
      <c r="B12" s="66"/>
      <c r="C12" s="66"/>
      <c r="D12" s="66"/>
      <c r="E12" s="24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4" x14ac:dyDescent="0.3">
      <c r="A13" s="25" t="s">
        <v>44</v>
      </c>
      <c r="B13" s="26">
        <f>'Format Tabel Informasi'!C18</f>
        <v>44301</v>
      </c>
      <c r="C13" s="27">
        <f>-B8*(1+B7)</f>
        <v>-50500000</v>
      </c>
      <c r="D13" s="28">
        <f t="shared" ref="D13:E13" si="0">B9</f>
        <v>4.5999999999999999E-2</v>
      </c>
      <c r="E13" s="29">
        <f t="shared" si="0"/>
        <v>5.7500000000000002E-2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25" t="s">
        <v>45</v>
      </c>
      <c r="B14" s="30">
        <f t="shared" ref="B14:B17" si="1">EDATE(B13,3)</f>
        <v>44392</v>
      </c>
      <c r="C14" s="31"/>
      <c r="D14" s="27">
        <f t="shared" ref="D14:D16" si="2">((($B$8*$B$9*(DAYS360(B13,B14))/360))*(1-$C$26))-($C$25*$B$8*(DAYS360(B13,B14))/360)</f>
        <v>487375</v>
      </c>
      <c r="E14" s="27">
        <f t="shared" ref="E14:E16" si="3">((($B$8*$C$9*(DAYS360(B13,B14))/360))*(1-$C$26))-($C$25*$B$8*(DAYS360(B13,B14))/360)</f>
        <v>609562.5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25" t="s">
        <v>46</v>
      </c>
      <c r="B15" s="30">
        <f t="shared" si="1"/>
        <v>44484</v>
      </c>
      <c r="C15" s="31"/>
      <c r="D15" s="27">
        <f t="shared" si="2"/>
        <v>487375</v>
      </c>
      <c r="E15" s="27">
        <f t="shared" si="3"/>
        <v>609562.5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25" t="s">
        <v>47</v>
      </c>
      <c r="B16" s="30">
        <f t="shared" si="1"/>
        <v>44576</v>
      </c>
      <c r="C16" s="31"/>
      <c r="D16" s="27">
        <f t="shared" si="2"/>
        <v>487375</v>
      </c>
      <c r="E16" s="27">
        <f t="shared" si="3"/>
        <v>609562.5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25" t="s">
        <v>48</v>
      </c>
      <c r="B17" s="30">
        <f t="shared" si="1"/>
        <v>44666</v>
      </c>
      <c r="C17" s="32"/>
      <c r="D17" s="27">
        <f>B8+((($B$8*$B$9*(DAYS360(B16,B17))/360))*(1-$C$26))-($C$25*$B$8*(DAYS360(B16,B17))/360)</f>
        <v>50487375</v>
      </c>
      <c r="E17" s="27">
        <f>B8+((($B$8*$C$9*(DAYS360(B16,B17))/360))*(1-$C$26))-($C$25*$B$8*(DAYS360(B16,B17))/360)</f>
        <v>50609562.5</v>
      </c>
      <c r="F17" s="1"/>
      <c r="G17" s="1"/>
      <c r="H17" s="1"/>
      <c r="I17" s="1" t="s">
        <v>38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68" t="s">
        <v>49</v>
      </c>
      <c r="B18" s="48"/>
      <c r="C18" s="33">
        <f>SUM(C13:C16)</f>
        <v>-50500000</v>
      </c>
      <c r="D18" s="33">
        <f t="shared" ref="D18:E18" si="4">SUM(D14:D17)</f>
        <v>51949500</v>
      </c>
      <c r="E18" s="33">
        <f t="shared" si="4"/>
        <v>52438250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1" t="s">
        <v>50</v>
      </c>
      <c r="B21" s="1"/>
      <c r="C21" s="34"/>
      <c r="D21" s="3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3">
      <c r="A22" s="63" t="s">
        <v>51</v>
      </c>
      <c r="B22" s="64"/>
      <c r="C22" s="64"/>
      <c r="D22" s="64"/>
      <c r="E22" s="64"/>
      <c r="F22" s="3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3">
      <c r="A23" s="63" t="s">
        <v>52</v>
      </c>
      <c r="B23" s="64"/>
      <c r="C23" s="64"/>
      <c r="D23" s="64"/>
      <c r="E23" s="64"/>
      <c r="F23" s="3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3">
      <c r="A24" s="63" t="s">
        <v>53</v>
      </c>
      <c r="B24" s="64"/>
      <c r="C24" s="64"/>
      <c r="D24" s="64"/>
      <c r="E24" s="64"/>
      <c r="F24" s="3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3">
      <c r="A25" s="37" t="s">
        <v>54</v>
      </c>
      <c r="B25" s="1"/>
      <c r="C25" s="38">
        <f>0.01%*1.1</f>
        <v>1.1000000000000002E-4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3">
      <c r="A26" s="37" t="s">
        <v>55</v>
      </c>
      <c r="B26" s="1"/>
      <c r="C26" s="39">
        <v>0.15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22:E22"/>
    <mergeCell ref="A23:E23"/>
    <mergeCell ref="A24:E24"/>
    <mergeCell ref="A11:A12"/>
    <mergeCell ref="B11:B12"/>
    <mergeCell ref="C11:C12"/>
    <mergeCell ref="D11:D12"/>
    <mergeCell ref="A18:B18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B9" sqref="B9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13" t="s">
        <v>29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4" t="s">
        <v>30</v>
      </c>
      <c r="B3" s="14" t="str">
        <f>'Kalkulator Bonds (370 Hari)'!B3</f>
        <v xml:space="preserve">Obligasi Berkelanjutan V Astra Sedaya Finance Dengan Tingkat Bunga Tetap Tahap II
 Tahun 2021
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4" t="s">
        <v>31</v>
      </c>
      <c r="B4" s="15" t="s">
        <v>56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4" t="s">
        <v>33</v>
      </c>
      <c r="B5" s="16" t="s">
        <v>73</v>
      </c>
      <c r="C5" s="17" t="s">
        <v>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4" t="s">
        <v>35</v>
      </c>
      <c r="B6" s="18">
        <v>50000000</v>
      </c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14" t="s">
        <v>36</v>
      </c>
      <c r="B7" s="19">
        <v>0.01</v>
      </c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14" t="s">
        <v>37</v>
      </c>
      <c r="B8" s="20">
        <v>50000000</v>
      </c>
      <c r="C8" s="17"/>
      <c r="D8" s="21"/>
      <c r="E8" s="1"/>
      <c r="F8" s="1"/>
      <c r="G8" s="1" t="s">
        <v>38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14" t="s">
        <v>39</v>
      </c>
      <c r="B9" s="19">
        <v>5.6500000000000002E-2</v>
      </c>
      <c r="C9" s="22">
        <v>6.8500000000000005E-2</v>
      </c>
      <c r="D9" s="17" t="s">
        <v>34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5" t="s">
        <v>40</v>
      </c>
      <c r="B11" s="67" t="s">
        <v>41</v>
      </c>
      <c r="C11" s="67" t="s">
        <v>42</v>
      </c>
      <c r="D11" s="67" t="s">
        <v>43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4" x14ac:dyDescent="0.3">
      <c r="A12" s="66"/>
      <c r="B12" s="66"/>
      <c r="C12" s="66"/>
      <c r="D12" s="66"/>
      <c r="E12" s="24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4" x14ac:dyDescent="0.3">
      <c r="A13" s="25" t="s">
        <v>44</v>
      </c>
      <c r="B13" s="26">
        <f>'Kalkulator Bonds (370 Hari)'!B13</f>
        <v>44301</v>
      </c>
      <c r="C13" s="27">
        <f>-B8*(1+B7)</f>
        <v>-50500000</v>
      </c>
      <c r="D13" s="28">
        <f t="shared" ref="D13:E13" si="0">B9</f>
        <v>5.6500000000000002E-2</v>
      </c>
      <c r="E13" s="29">
        <f t="shared" si="0"/>
        <v>6.8500000000000005E-2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25" t="s">
        <v>45</v>
      </c>
      <c r="B14" s="30">
        <f t="shared" ref="B14:B25" si="1">EDATE(B13,3)</f>
        <v>44392</v>
      </c>
      <c r="C14" s="31"/>
      <c r="D14" s="27">
        <f t="shared" ref="D14:D24" si="2">((($B$8*$B$9*(DAYS360(B13,B14))/360))*(1-$C$34))-($C$33*$B$8*(DAYS360(B13,B14))/360)</f>
        <v>598937.5</v>
      </c>
      <c r="E14" s="27">
        <f t="shared" ref="E14:E24" si="3">((($B$8*$C$9*(DAYS360(B13,B14))/360))*(1-$C$34))-($C$33*$B$8*(DAYS360(B13,B14))/360)</f>
        <v>726437.50000000012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25" t="s">
        <v>46</v>
      </c>
      <c r="B15" s="30">
        <f t="shared" si="1"/>
        <v>44484</v>
      </c>
      <c r="C15" s="31"/>
      <c r="D15" s="27">
        <f t="shared" si="2"/>
        <v>598937.5</v>
      </c>
      <c r="E15" s="27">
        <f t="shared" si="3"/>
        <v>726437.50000000012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25" t="s">
        <v>47</v>
      </c>
      <c r="B16" s="30">
        <f t="shared" si="1"/>
        <v>44576</v>
      </c>
      <c r="C16" s="31"/>
      <c r="D16" s="27">
        <f t="shared" si="2"/>
        <v>598937.5</v>
      </c>
      <c r="E16" s="27">
        <f t="shared" si="3"/>
        <v>726437.50000000012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25" t="s">
        <v>57</v>
      </c>
      <c r="B17" s="30">
        <f t="shared" si="1"/>
        <v>44666</v>
      </c>
      <c r="C17" s="31"/>
      <c r="D17" s="27">
        <f t="shared" si="2"/>
        <v>598937.5</v>
      </c>
      <c r="E17" s="27">
        <f t="shared" si="3"/>
        <v>726437.50000000012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25" t="s">
        <v>58</v>
      </c>
      <c r="B18" s="30">
        <f t="shared" si="1"/>
        <v>44757</v>
      </c>
      <c r="C18" s="31"/>
      <c r="D18" s="27">
        <f t="shared" si="2"/>
        <v>598937.5</v>
      </c>
      <c r="E18" s="27">
        <f t="shared" si="3"/>
        <v>726437.50000000012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25" t="s">
        <v>59</v>
      </c>
      <c r="B19" s="30">
        <f t="shared" si="1"/>
        <v>44849</v>
      </c>
      <c r="C19" s="31"/>
      <c r="D19" s="27">
        <f t="shared" si="2"/>
        <v>598937.5</v>
      </c>
      <c r="E19" s="27">
        <f t="shared" si="3"/>
        <v>726437.50000000012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25" t="s">
        <v>60</v>
      </c>
      <c r="B20" s="30">
        <f t="shared" si="1"/>
        <v>44941</v>
      </c>
      <c r="C20" s="31"/>
      <c r="D20" s="27">
        <f t="shared" si="2"/>
        <v>598937.5</v>
      </c>
      <c r="E20" s="27">
        <f t="shared" si="3"/>
        <v>726437.50000000012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25" t="s">
        <v>61</v>
      </c>
      <c r="B21" s="30">
        <f t="shared" si="1"/>
        <v>45031</v>
      </c>
      <c r="C21" s="31"/>
      <c r="D21" s="27">
        <f t="shared" si="2"/>
        <v>598937.5</v>
      </c>
      <c r="E21" s="27">
        <f t="shared" si="3"/>
        <v>726437.50000000012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25" t="s">
        <v>62</v>
      </c>
      <c r="B22" s="30">
        <f t="shared" si="1"/>
        <v>45122</v>
      </c>
      <c r="C22" s="31"/>
      <c r="D22" s="27">
        <f t="shared" si="2"/>
        <v>598937.5</v>
      </c>
      <c r="E22" s="27">
        <f t="shared" si="3"/>
        <v>726437.50000000012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25" t="s">
        <v>63</v>
      </c>
      <c r="B23" s="30">
        <f t="shared" si="1"/>
        <v>45214</v>
      </c>
      <c r="C23" s="31"/>
      <c r="D23" s="27">
        <f t="shared" si="2"/>
        <v>598937.5</v>
      </c>
      <c r="E23" s="27">
        <f t="shared" si="3"/>
        <v>726437.50000000012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25" t="s">
        <v>64</v>
      </c>
      <c r="B24" s="30">
        <f t="shared" si="1"/>
        <v>45306</v>
      </c>
      <c r="C24" s="31"/>
      <c r="D24" s="27">
        <f t="shared" si="2"/>
        <v>598937.5</v>
      </c>
      <c r="E24" s="27">
        <f t="shared" si="3"/>
        <v>726437.50000000012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25" t="s">
        <v>65</v>
      </c>
      <c r="B25" s="30">
        <f t="shared" si="1"/>
        <v>45397</v>
      </c>
      <c r="C25" s="32"/>
      <c r="D25" s="27">
        <f>B8+((($B$8*$B$9*(DAYS360(B24,B25))/360))*(1-$C$34))-($C$33*$B$8*(DAYS360(B24,B25))/360)</f>
        <v>50598937.5</v>
      </c>
      <c r="E25" s="27">
        <f>B8+((($B$8*$C$9*(DAYS360(B24,B25))/360))*(1-$C$34))-($C$33*$B$8*(DAYS360(B24,B25))/360)</f>
        <v>50726437.5</v>
      </c>
      <c r="F25" s="1"/>
      <c r="G25" s="1"/>
      <c r="H25" s="1"/>
      <c r="I25" s="1" t="s">
        <v>38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68" t="s">
        <v>49</v>
      </c>
      <c r="B26" s="48"/>
      <c r="C26" s="33">
        <f>SUM(C13:C16)</f>
        <v>-50500000</v>
      </c>
      <c r="D26" s="33">
        <f t="shared" ref="D26:E26" si="4">SUM(D14:D25)</f>
        <v>57187250</v>
      </c>
      <c r="E26" s="33">
        <f t="shared" si="4"/>
        <v>58717250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 t="s">
        <v>50</v>
      </c>
      <c r="B29" s="1"/>
      <c r="C29" s="34"/>
      <c r="D29" s="3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63" t="s">
        <v>51</v>
      </c>
      <c r="B30" s="64"/>
      <c r="C30" s="64"/>
      <c r="D30" s="64"/>
      <c r="E30" s="64"/>
      <c r="F30" s="3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63" t="s">
        <v>52</v>
      </c>
      <c r="B31" s="64"/>
      <c r="C31" s="64"/>
      <c r="D31" s="64"/>
      <c r="E31" s="64"/>
      <c r="F31" s="3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63" t="s">
        <v>53</v>
      </c>
      <c r="B32" s="64"/>
      <c r="C32" s="64"/>
      <c r="D32" s="64"/>
      <c r="E32" s="64"/>
      <c r="F32" s="3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37" t="s">
        <v>54</v>
      </c>
      <c r="B33" s="1"/>
      <c r="C33" s="38">
        <f>0.01%*1.1</f>
        <v>1.1000000000000002E-4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37" t="s">
        <v>55</v>
      </c>
      <c r="B34" s="1"/>
      <c r="C34" s="39">
        <v>0.15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(370 Hari)</vt:lpstr>
      <vt:lpstr>Kalkulator Bonds (3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2021-03-05T11:17:16Z</dcterms:modified>
</cp:coreProperties>
</file>