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20730" windowHeight="11760"/>
  </bookViews>
  <sheets>
    <sheet name="Format Tabel Informasi" sheetId="1" r:id="rId1"/>
    <sheet name="Kalkulator Bonds (3 Tahun)" sheetId="3" r:id="rId2"/>
    <sheet name="Kalkulator Bonds (5 Tahun)" sheetId="6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B3" i="6"/>
  <c r="B14"/>
  <c r="E14"/>
  <c r="C41"/>
  <c r="C13"/>
  <c r="C34"/>
  <c r="E13"/>
  <c r="D13"/>
  <c r="C33" i="3"/>
  <c r="B14"/>
  <c r="D16" i="1"/>
  <c r="E16" s="1"/>
  <c r="E13" i="3"/>
  <c r="D13"/>
  <c r="C13"/>
  <c r="C26"/>
  <c r="D14" i="6" l="1"/>
  <c r="B15"/>
  <c r="E14" i="3"/>
  <c r="D14"/>
  <c r="B15"/>
  <c r="B16" i="6" l="1"/>
  <c r="E16" s="1"/>
  <c r="D16"/>
  <c r="D15"/>
  <c r="E15"/>
  <c r="B16" i="3"/>
  <c r="D15"/>
  <c r="E15"/>
  <c r="B17" i="6" l="1"/>
  <c r="B17" i="3"/>
  <c r="E16"/>
  <c r="D16"/>
  <c r="B18" i="6" l="1"/>
  <c r="D17"/>
  <c r="E17"/>
  <c r="B18" i="3"/>
  <c r="D17"/>
  <c r="E17"/>
  <c r="B19" i="6" l="1"/>
  <c r="D18"/>
  <c r="E18"/>
  <c r="B19" i="3"/>
  <c r="E19" s="1"/>
  <c r="D18"/>
  <c r="E18"/>
  <c r="B20" i="6" l="1"/>
  <c r="E20" s="1"/>
  <c r="D19"/>
  <c r="E19"/>
  <c r="B20" i="3"/>
  <c r="E20"/>
  <c r="D19"/>
  <c r="B21" i="6" l="1"/>
  <c r="E21" s="1"/>
  <c r="D20"/>
  <c r="B21" i="3"/>
  <c r="E21" s="1"/>
  <c r="D20"/>
  <c r="D21" i="6" l="1"/>
  <c r="B22"/>
  <c r="D21" i="3"/>
  <c r="B22"/>
  <c r="B23" i="6" l="1"/>
  <c r="D22"/>
  <c r="E22"/>
  <c r="B23" i="3"/>
  <c r="D22"/>
  <c r="E22"/>
  <c r="B24" i="6" l="1"/>
  <c r="E24" s="1"/>
  <c r="D23"/>
  <c r="E23"/>
  <c r="B24" i="3"/>
  <c r="D23"/>
  <c r="E23"/>
  <c r="B25" i="6" l="1"/>
  <c r="E25" s="1"/>
  <c r="D24"/>
  <c r="B25" i="3"/>
  <c r="E25" s="1"/>
  <c r="E26" s="1"/>
  <c r="E24"/>
  <c r="D24"/>
  <c r="D25" i="6" l="1"/>
  <c r="B26"/>
  <c r="D25" i="3"/>
  <c r="D26" s="1"/>
  <c r="B27" i="6" l="1"/>
  <c r="D27" s="1"/>
  <c r="D26"/>
  <c r="E26"/>
  <c r="B28" l="1"/>
  <c r="E28" s="1"/>
  <c r="E27"/>
  <c r="B29" l="1"/>
  <c r="E29" s="1"/>
  <c r="D28"/>
  <c r="D29" l="1"/>
  <c r="B30"/>
  <c r="B31" l="1"/>
  <c r="D31" s="1"/>
  <c r="D30"/>
  <c r="E30"/>
  <c r="B32" l="1"/>
  <c r="E32" s="1"/>
  <c r="E31"/>
  <c r="B33" l="1"/>
  <c r="D33" s="1"/>
  <c r="D34" s="1"/>
  <c r="D32"/>
  <c r="E33" l="1"/>
  <c r="E34" s="1"/>
</calcChain>
</file>

<file path=xl/sharedStrings.xml><?xml version="1.0" encoding="utf-8"?>
<sst xmlns="http://schemas.openxmlformats.org/spreadsheetml/2006/main" count="122" uniqueCount="85">
  <si>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</si>
  <si>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</si>
  <si>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</si>
  <si>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</si>
  <si>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</si>
  <si>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</si>
  <si>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</si>
  <si>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</si>
  <si>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</si>
  <si>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</si>
  <si>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</si>
  <si>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</si>
  <si>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</si>
  <si>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</si>
  <si>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</si>
  <si>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</si>
  <si>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</si>
  <si>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</si>
  <si>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</si>
  <si>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</si>
  <si>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</si>
  <si>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</si>
  <si>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</si>
  <si>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</si>
  <si>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</si>
  <si>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</si>
  <si>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</si>
  <si>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</si>
  <si>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</si>
  <si>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</si>
  <si>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</si>
  <si>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</si>
  <si>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</si>
  <si>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</si>
  <si>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</si>
  <si>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</si>
  <si>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</si>
  <si>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</si>
  <si>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</si>
  <si>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</si>
  <si>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</si>
  <si>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</si>
  <si>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</si>
  <si>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</si>
  <si>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</si>
  <si>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</si>
  <si>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</si>
  <si>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</si>
  <si>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</si>
  <si>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</si>
  <si>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</si>
  <si>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</si>
  <si>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</si>
  <si>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</si>
  <si>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</si>
  <si>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</si>
  <si>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</si>
  <si>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</si>
  <si>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</si>
  <si>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</si>
  <si>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</si>
  <si>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</si>
  <si>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Rp50 juta dan kelipatan Rp 50 juta</t>
  </si>
  <si>
    <t>Kupon 12 + Pelunasan</t>
  </si>
  <si>
    <t>3 Tahun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</si>
  <si>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</si>
  <si>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</si>
  <si>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</si>
  <si>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</si>
  <si>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</si>
  <si>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</si>
  <si>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</si>
  <si>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</si>
  <si>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</si>
  <si>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+ Pelunasan</t>
  </si>
  <si>
    <t>10% setiap pembayaran kupon</t>
  </si>
  <si>
    <t>Obligasi Berkelanjutan I Medikaloka Hermina Tahap II Tahun 2022</t>
  </si>
  <si>
    <t>idAA (Double A) dari PT Pemeringkat Efek Indonesia</t>
  </si>
  <si>
    <t>Seri A (3 tahun) : 6,00% – 7,00%</t>
  </si>
  <si>
    <t>Seri B (5 tahun) : 6,50% – 7,50%</t>
  </si>
  <si>
    <t>Kesehatan</t>
  </si>
  <si>
    <t xml:space="preserve">6 - 20 Juni 2022 </t>
  </si>
  <si>
    <t>6,00% - 7,00%</t>
  </si>
  <si>
    <t>6,50% - 7,50%</t>
  </si>
  <si>
    <t xml:space="preserve">Sebanyak-banyaknya sebesar Rp 553.500.000.000,- (lima ratus lima puluh tiga miliar lima ratus juta Rupiah) 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</si>
</sst>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7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6" xfId="0" applyNumberFormat="1" applyFont="1" applyFill="1" applyBorder="1"/>
    <xf numFmtId="164" fontId="9" fillId="3" borderId="16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5" fillId="3" borderId="7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7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1"/>
  <sheetViews>
    <sheetView showGridLines="0" tabSelected="1" workbookViewId="0">
      <selection activeCell="C8" sqref="C8:E8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45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7" t="s">
        <v>0</v>
      </c>
      <c r="C2" s="63" t="s">
        <v>76</v>
      </c>
      <c r="D2" s="64"/>
      <c r="E2" s="6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53" t="s">
        <v>77</v>
      </c>
      <c r="D3" s="54"/>
      <c r="E3" s="5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45" t="s">
        <v>2</v>
      </c>
      <c r="C4" s="56" t="s">
        <v>78</v>
      </c>
      <c r="D4" s="57"/>
      <c r="E4" s="5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3" customFormat="1" ht="14.25" customHeight="1">
      <c r="A5" s="2"/>
      <c r="B5" s="46"/>
      <c r="C5" s="56" t="s">
        <v>79</v>
      </c>
      <c r="D5" s="48"/>
      <c r="E5" s="4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4" t="s">
        <v>3</v>
      </c>
      <c r="C6" s="59" t="s">
        <v>84</v>
      </c>
      <c r="D6" s="48"/>
      <c r="E6" s="4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2"/>
      <c r="B7" s="3" t="s">
        <v>4</v>
      </c>
      <c r="C7" s="60" t="s">
        <v>5</v>
      </c>
      <c r="D7" s="61"/>
      <c r="E7" s="6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3" t="s">
        <v>6</v>
      </c>
      <c r="C8" s="67" t="s">
        <v>80</v>
      </c>
      <c r="D8" s="68"/>
      <c r="E8" s="6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5" t="s">
        <v>7</v>
      </c>
      <c r="C9" s="70" t="s">
        <v>8</v>
      </c>
      <c r="D9" s="48"/>
      <c r="E9" s="4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6" t="s">
        <v>9</v>
      </c>
      <c r="C10" s="71" t="s">
        <v>81</v>
      </c>
      <c r="D10" s="48"/>
      <c r="E10" s="4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2"/>
      <c r="B11" s="6" t="s">
        <v>10</v>
      </c>
      <c r="C11" s="71" t="s">
        <v>11</v>
      </c>
      <c r="D11" s="48"/>
      <c r="E11" s="4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6" t="s">
        <v>12</v>
      </c>
      <c r="C12" s="71" t="s">
        <v>62</v>
      </c>
      <c r="D12" s="72"/>
      <c r="E12" s="7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>
      <c r="A13" s="2"/>
      <c r="B13" s="6" t="s">
        <v>13</v>
      </c>
      <c r="C13" s="71" t="s">
        <v>14</v>
      </c>
      <c r="D13" s="48"/>
      <c r="E13" s="4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7" t="s">
        <v>15</v>
      </c>
      <c r="C14" s="47">
        <v>0.01</v>
      </c>
      <c r="D14" s="48"/>
      <c r="E14" s="4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51" t="s">
        <v>16</v>
      </c>
      <c r="C15" s="8" t="s">
        <v>17</v>
      </c>
      <c r="D15" s="8" t="s">
        <v>18</v>
      </c>
      <c r="E15" s="8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52"/>
      <c r="C16" s="9">
        <v>50000000</v>
      </c>
      <c r="D16" s="9">
        <f>C16*C14</f>
        <v>500000</v>
      </c>
      <c r="E16" s="9">
        <f>C16+D16</f>
        <v>50500000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3" t="s">
        <v>19</v>
      </c>
      <c r="C17" s="50" t="s">
        <v>75</v>
      </c>
      <c r="D17" s="48"/>
      <c r="E17" s="4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40" customFormat="1" ht="14.25" customHeight="1">
      <c r="A18" s="2"/>
      <c r="B18" s="3" t="s">
        <v>61</v>
      </c>
      <c r="C18" s="10">
        <v>44753</v>
      </c>
      <c r="D18" s="38"/>
      <c r="E18" s="3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3" t="s">
        <v>20</v>
      </c>
      <c r="C19" s="10">
        <v>44754</v>
      </c>
      <c r="D19" s="35"/>
      <c r="E19" s="3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21</v>
      </c>
      <c r="C20" s="10">
        <v>44755</v>
      </c>
      <c r="D20" s="35"/>
      <c r="E20" s="3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22</v>
      </c>
      <c r="C21" s="66" t="s">
        <v>23</v>
      </c>
      <c r="D21" s="48"/>
      <c r="E21" s="4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24</v>
      </c>
      <c r="C22" s="66" t="s">
        <v>25</v>
      </c>
      <c r="D22" s="48"/>
      <c r="E22" s="4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26</v>
      </c>
      <c r="C23" s="66" t="s">
        <v>27</v>
      </c>
      <c r="D23" s="48"/>
      <c r="E23" s="4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B32" s="1"/>
      <c r="C32" s="1"/>
      <c r="D32" s="1"/>
      <c r="E32" s="1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</sheetData>
  <mergeCells count="19">
    <mergeCell ref="C2:E2"/>
    <mergeCell ref="C21:E21"/>
    <mergeCell ref="C22:E22"/>
    <mergeCell ref="C23:E23"/>
    <mergeCell ref="C8:E8"/>
    <mergeCell ref="C9:E9"/>
    <mergeCell ref="C10:E10"/>
    <mergeCell ref="C11:E11"/>
    <mergeCell ref="C12:E12"/>
    <mergeCell ref="C13:E13"/>
    <mergeCell ref="B4:B5"/>
    <mergeCell ref="C14:E14"/>
    <mergeCell ref="C17:E17"/>
    <mergeCell ref="B15:B16"/>
    <mergeCell ref="C3:E3"/>
    <mergeCell ref="C4:E4"/>
    <mergeCell ref="C6:E6"/>
    <mergeCell ref="C7:E7"/>
    <mergeCell ref="C5:E5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showGridLines="0" workbookViewId="0">
      <selection activeCell="B14" sqref="B14"/>
    </sheetView>
  </sheetViews>
  <sheetFormatPr defaultColWidth="12.5" defaultRowHeight="15" customHeight="1"/>
  <cols>
    <col min="1" max="1" width="19.5" customWidth="1"/>
    <col min="2" max="2" width="14.625" customWidth="1"/>
    <col min="3" max="7" width="13.5" customWidth="1"/>
    <col min="8" max="8" width="11" customWidth="1"/>
    <col min="9" max="9" width="11.875" customWidth="1"/>
    <col min="10" max="26" width="7.5" customWidth="1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">
        <v>76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82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0.06</v>
      </c>
      <c r="C9" s="20">
        <v>7.0000000000000007E-2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38</v>
      </c>
      <c r="B11" s="78" t="s">
        <v>39</v>
      </c>
      <c r="C11" s="78" t="s">
        <v>40</v>
      </c>
      <c r="D11" s="78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7"/>
      <c r="B12" s="77"/>
      <c r="C12" s="77"/>
      <c r="D12" s="77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v>44754</v>
      </c>
      <c r="C13" s="25">
        <f>-B8*(1+B7)</f>
        <v>-1010000000</v>
      </c>
      <c r="D13" s="26">
        <f t="shared" ref="D13:E13" si="0">B9</f>
        <v>0.06</v>
      </c>
      <c r="E13" s="26">
        <f t="shared" si="0"/>
        <v>7.0000000000000007E-2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25" si="1">EDATE(B13,3)</f>
        <v>44846</v>
      </c>
      <c r="C14" s="28"/>
      <c r="D14" s="25">
        <f t="shared" ref="D14:D24" si="2">((($B$8*$B$9*(DAYS360(B13,B14))/360))*(1-$C$34))-($C$33*$B$8*(DAYS360(B13,B14))/360)</f>
        <v>13472250</v>
      </c>
      <c r="E14" s="25">
        <f t="shared" ref="E14:E24" si="3">((($B$8*$C$9*(DAYS360(B13,B14))/360))*(1-$C$34))-($C$33*$B$8*(DAYS360(B13,B14))/360)</f>
        <v>15722250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44938</v>
      </c>
      <c r="C15" s="28"/>
      <c r="D15" s="25">
        <f t="shared" si="2"/>
        <v>13472250</v>
      </c>
      <c r="E15" s="25">
        <f t="shared" si="3"/>
        <v>15722250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45028</v>
      </c>
      <c r="C16" s="28"/>
      <c r="D16" s="25">
        <f t="shared" si="2"/>
        <v>13472250</v>
      </c>
      <c r="E16" s="25">
        <f t="shared" si="3"/>
        <v>15722250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45119</v>
      </c>
      <c r="C17" s="28"/>
      <c r="D17" s="25">
        <f t="shared" si="2"/>
        <v>13472250</v>
      </c>
      <c r="E17" s="25">
        <f t="shared" si="3"/>
        <v>15722250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45211</v>
      </c>
      <c r="C18" s="28"/>
      <c r="D18" s="25">
        <f t="shared" si="2"/>
        <v>13472250</v>
      </c>
      <c r="E18" s="25">
        <f t="shared" si="3"/>
        <v>15722250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45303</v>
      </c>
      <c r="C19" s="28"/>
      <c r="D19" s="25">
        <f t="shared" si="2"/>
        <v>13472250</v>
      </c>
      <c r="E19" s="25">
        <f t="shared" si="3"/>
        <v>15722250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45394</v>
      </c>
      <c r="C20" s="28"/>
      <c r="D20" s="25">
        <f t="shared" si="2"/>
        <v>13472250</v>
      </c>
      <c r="E20" s="25">
        <f t="shared" si="3"/>
        <v>15722250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45485</v>
      </c>
      <c r="C21" s="28"/>
      <c r="D21" s="25">
        <f t="shared" si="2"/>
        <v>13472250</v>
      </c>
      <c r="E21" s="25">
        <f t="shared" si="3"/>
        <v>15722250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45577</v>
      </c>
      <c r="C22" s="28"/>
      <c r="D22" s="25">
        <f t="shared" si="2"/>
        <v>13472250</v>
      </c>
      <c r="E22" s="25">
        <f t="shared" si="3"/>
        <v>15722250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45669</v>
      </c>
      <c r="C23" s="28"/>
      <c r="D23" s="25">
        <f t="shared" si="2"/>
        <v>13472250</v>
      </c>
      <c r="E23" s="25">
        <f t="shared" si="3"/>
        <v>15722250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41" customFormat="1" ht="15.75" customHeight="1">
      <c r="A24" s="23" t="s">
        <v>60</v>
      </c>
      <c r="B24" s="27">
        <f t="shared" si="1"/>
        <v>45759</v>
      </c>
      <c r="C24" s="28"/>
      <c r="D24" s="25">
        <f t="shared" si="2"/>
        <v>13472250</v>
      </c>
      <c r="E24" s="25">
        <f t="shared" si="3"/>
        <v>15722250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41" customFormat="1" ht="15.75" customHeight="1">
      <c r="A25" s="23" t="s">
        <v>63</v>
      </c>
      <c r="B25" s="27">
        <f t="shared" si="1"/>
        <v>45850</v>
      </c>
      <c r="C25" s="28"/>
      <c r="D25" s="25">
        <f>((($B$8*$B$9*(DAYS360(B24,B25))/360))*(1-$C$34))-($C$33*$B$8*(DAYS360(B24,B25))/360)+B8</f>
        <v>1013472250</v>
      </c>
      <c r="E25" s="25">
        <f>((($B$8*$C$9*(DAYS360(B24,B25))/360))*(1-$C$34))-($C$33*$B$8*(DAYS360(B24,B25))/360)+B8</f>
        <v>1015722250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9" t="s">
        <v>46</v>
      </c>
      <c r="B26" s="49"/>
      <c r="C26" s="29">
        <f>SUM(C13:C16)</f>
        <v>-1010000000</v>
      </c>
      <c r="D26" s="29">
        <f>SUM(D14:D25)</f>
        <v>1161667000</v>
      </c>
      <c r="E26" s="29">
        <f>SUM(E14:E25)</f>
        <v>1188667000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 t="s">
        <v>47</v>
      </c>
      <c r="B29" s="1"/>
      <c r="C29" s="30"/>
      <c r="D29" s="3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74" t="s">
        <v>48</v>
      </c>
      <c r="B30" s="75"/>
      <c r="C30" s="75"/>
      <c r="D30" s="75"/>
      <c r="E30" s="75"/>
      <c r="F30" s="3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74" t="s">
        <v>49</v>
      </c>
      <c r="B31" s="75"/>
      <c r="C31" s="75"/>
      <c r="D31" s="75"/>
      <c r="E31" s="75"/>
      <c r="F31" s="3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74" t="s">
        <v>50</v>
      </c>
      <c r="B32" s="75"/>
      <c r="C32" s="75"/>
      <c r="D32" s="75"/>
      <c r="E32" s="75"/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33" t="s">
        <v>51</v>
      </c>
      <c r="B33" s="1"/>
      <c r="C33" s="44">
        <f>0.01%*1.11</f>
        <v>1.1100000000000001E-4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33" t="s">
        <v>52</v>
      </c>
      <c r="B34" s="1"/>
      <c r="C34" s="34">
        <v>0.1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8"/>
  <sheetViews>
    <sheetView showGridLines="0" workbookViewId="0">
      <selection activeCell="B14" sqref="B14"/>
    </sheetView>
  </sheetViews>
  <sheetFormatPr defaultColWidth="12.5" defaultRowHeight="15" customHeight="1"/>
  <cols>
    <col min="1" max="1" width="19.5" style="43" customWidth="1"/>
    <col min="2" max="2" width="14.625" style="43" customWidth="1"/>
    <col min="3" max="7" width="13.5" style="43" customWidth="1"/>
    <col min="8" max="8" width="11" style="43" customWidth="1"/>
    <col min="9" max="9" width="11.875" style="43" customWidth="1"/>
    <col min="10" max="26" width="7.5" style="43" customWidth="1"/>
    <col min="27" max="16384" width="12.5" style="43"/>
  </cols>
  <sheetData>
    <row r="1" spans="1:26" ht="15.75">
      <c r="A1" s="11" t="s">
        <v>28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29</v>
      </c>
      <c r="B3" s="12" t="str">
        <f>'Kalkulator Bonds (3 Tahun)'!B3</f>
        <v>Obligasi Berkelanjutan I Medikaloka Hermina Tahap II Tahun 2022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30</v>
      </c>
      <c r="B4" s="13" t="s">
        <v>65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31</v>
      </c>
      <c r="B5" s="14" t="s">
        <v>83</v>
      </c>
      <c r="C5" s="15" t="s">
        <v>32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33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34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35</v>
      </c>
      <c r="B8" s="18">
        <v>1000000000</v>
      </c>
      <c r="C8" s="15"/>
      <c r="D8" s="19"/>
      <c r="E8" s="1"/>
      <c r="F8" s="1"/>
      <c r="G8" s="1" t="s">
        <v>36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37</v>
      </c>
      <c r="B9" s="17">
        <v>6.5000000000000002E-2</v>
      </c>
      <c r="C9" s="20">
        <v>7.4999999999999997E-2</v>
      </c>
      <c r="D9" s="15" t="s">
        <v>32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6" t="s">
        <v>38</v>
      </c>
      <c r="B11" s="78" t="s">
        <v>39</v>
      </c>
      <c r="C11" s="78" t="s">
        <v>40</v>
      </c>
      <c r="D11" s="78" t="s">
        <v>41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7"/>
      <c r="B12" s="77"/>
      <c r="C12" s="77"/>
      <c r="D12" s="77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42</v>
      </c>
      <c r="B13" s="24">
        <v>44754</v>
      </c>
      <c r="C13" s="25">
        <f>-B8*(1+B7)</f>
        <v>-1010000000</v>
      </c>
      <c r="D13" s="26">
        <f t="shared" ref="D13:E13" si="0">B9</f>
        <v>6.5000000000000002E-2</v>
      </c>
      <c r="E13" s="26">
        <f t="shared" si="0"/>
        <v>7.4999999999999997E-2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43</v>
      </c>
      <c r="B14" s="27">
        <f t="shared" ref="B14:B33" si="1">EDATE(B13,3)</f>
        <v>44846</v>
      </c>
      <c r="C14" s="28"/>
      <c r="D14" s="25">
        <f t="shared" ref="D14:D32" si="2">((($B$8*$B$9*(DAYS360(B13,B14))/360))*(1-$C$42))-($C$41*$B$8*(DAYS360(B13,B14))/360)</f>
        <v>14597250</v>
      </c>
      <c r="E14" s="25">
        <f t="shared" ref="E14:E28" si="3">((($B$8*$C$9*(DAYS360(B13,B14))/360))*(1-$C$42))-($C$41*$B$8*(DAYS360(B13,B14))/360)</f>
        <v>16847250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44</v>
      </c>
      <c r="B15" s="27">
        <f t="shared" si="1"/>
        <v>44938</v>
      </c>
      <c r="C15" s="28"/>
      <c r="D15" s="25">
        <f t="shared" si="2"/>
        <v>14597250</v>
      </c>
      <c r="E15" s="25">
        <f t="shared" si="3"/>
        <v>16847250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45</v>
      </c>
      <c r="B16" s="27">
        <f t="shared" si="1"/>
        <v>45028</v>
      </c>
      <c r="C16" s="28"/>
      <c r="D16" s="25">
        <f t="shared" si="2"/>
        <v>14597250</v>
      </c>
      <c r="E16" s="25">
        <f t="shared" si="3"/>
        <v>16847250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53</v>
      </c>
      <c r="B17" s="27">
        <f t="shared" si="1"/>
        <v>45119</v>
      </c>
      <c r="C17" s="28"/>
      <c r="D17" s="25">
        <f t="shared" si="2"/>
        <v>14597250</v>
      </c>
      <c r="E17" s="25">
        <f t="shared" si="3"/>
        <v>16847250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54</v>
      </c>
      <c r="B18" s="27">
        <f t="shared" si="1"/>
        <v>45211</v>
      </c>
      <c r="C18" s="28"/>
      <c r="D18" s="25">
        <f t="shared" si="2"/>
        <v>14597250</v>
      </c>
      <c r="E18" s="25">
        <f t="shared" si="3"/>
        <v>16847250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55</v>
      </c>
      <c r="B19" s="27">
        <f t="shared" si="1"/>
        <v>45303</v>
      </c>
      <c r="C19" s="28"/>
      <c r="D19" s="25">
        <f t="shared" si="2"/>
        <v>14597250</v>
      </c>
      <c r="E19" s="25">
        <f t="shared" si="3"/>
        <v>16847250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56</v>
      </c>
      <c r="B20" s="27">
        <f t="shared" si="1"/>
        <v>45394</v>
      </c>
      <c r="C20" s="28"/>
      <c r="D20" s="25">
        <f t="shared" si="2"/>
        <v>14597250</v>
      </c>
      <c r="E20" s="25">
        <f t="shared" si="3"/>
        <v>16847250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57</v>
      </c>
      <c r="B21" s="27">
        <f t="shared" si="1"/>
        <v>45485</v>
      </c>
      <c r="C21" s="28"/>
      <c r="D21" s="25">
        <f t="shared" si="2"/>
        <v>14597250</v>
      </c>
      <c r="E21" s="25">
        <f t="shared" si="3"/>
        <v>16847250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58</v>
      </c>
      <c r="B22" s="27">
        <f t="shared" si="1"/>
        <v>45577</v>
      </c>
      <c r="C22" s="28"/>
      <c r="D22" s="25">
        <f t="shared" si="2"/>
        <v>14597250</v>
      </c>
      <c r="E22" s="25">
        <f t="shared" si="3"/>
        <v>16847250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59</v>
      </c>
      <c r="B23" s="27">
        <f t="shared" si="1"/>
        <v>45669</v>
      </c>
      <c r="C23" s="28"/>
      <c r="D23" s="25">
        <f t="shared" si="2"/>
        <v>14597250</v>
      </c>
      <c r="E23" s="25">
        <f t="shared" si="3"/>
        <v>16847250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3" t="s">
        <v>60</v>
      </c>
      <c r="B24" s="27">
        <f t="shared" si="1"/>
        <v>45759</v>
      </c>
      <c r="C24" s="28"/>
      <c r="D24" s="25">
        <f t="shared" si="2"/>
        <v>14597250</v>
      </c>
      <c r="E24" s="25">
        <f t="shared" si="3"/>
        <v>16847250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23" t="s">
        <v>66</v>
      </c>
      <c r="B25" s="27">
        <f t="shared" si="1"/>
        <v>45850</v>
      </c>
      <c r="C25" s="28"/>
      <c r="D25" s="25">
        <f t="shared" si="2"/>
        <v>14597250</v>
      </c>
      <c r="E25" s="25">
        <f t="shared" si="3"/>
        <v>16847250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23" t="s">
        <v>67</v>
      </c>
      <c r="B26" s="27">
        <f t="shared" si="1"/>
        <v>45942</v>
      </c>
      <c r="C26" s="28"/>
      <c r="D26" s="25">
        <f t="shared" si="2"/>
        <v>14597250</v>
      </c>
      <c r="E26" s="25">
        <f t="shared" si="3"/>
        <v>16847250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 t="s">
        <v>68</v>
      </c>
      <c r="B27" s="27">
        <f t="shared" si="1"/>
        <v>46034</v>
      </c>
      <c r="C27" s="28"/>
      <c r="D27" s="25">
        <f t="shared" si="2"/>
        <v>14597250</v>
      </c>
      <c r="E27" s="25">
        <f t="shared" si="3"/>
        <v>16847250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3" t="s">
        <v>69</v>
      </c>
      <c r="B28" s="27">
        <f t="shared" si="1"/>
        <v>46124</v>
      </c>
      <c r="C28" s="28"/>
      <c r="D28" s="25">
        <f t="shared" si="2"/>
        <v>14597250</v>
      </c>
      <c r="E28" s="25">
        <f t="shared" si="3"/>
        <v>16847250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 t="s">
        <v>70</v>
      </c>
      <c r="B29" s="27">
        <f t="shared" si="1"/>
        <v>46215</v>
      </c>
      <c r="C29" s="28"/>
      <c r="D29" s="25">
        <f t="shared" si="2"/>
        <v>14597250</v>
      </c>
      <c r="E29" s="25">
        <f t="shared" ref="E29:E32" si="4">((($B$8*$C$9*(DAYS360(B28,B29))/360))*(1-$C$42))-($C$41*$B$8*(DAYS360(B28,B29))/360)</f>
        <v>16847250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3" t="s">
        <v>71</v>
      </c>
      <c r="B30" s="27">
        <f t="shared" si="1"/>
        <v>46307</v>
      </c>
      <c r="C30" s="28"/>
      <c r="D30" s="25">
        <f t="shared" si="2"/>
        <v>14597250</v>
      </c>
      <c r="E30" s="25">
        <f t="shared" si="4"/>
        <v>16847250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3" t="s">
        <v>72</v>
      </c>
      <c r="B31" s="27">
        <f t="shared" si="1"/>
        <v>46399</v>
      </c>
      <c r="C31" s="28"/>
      <c r="D31" s="25">
        <f t="shared" si="2"/>
        <v>14597250</v>
      </c>
      <c r="E31" s="25">
        <f t="shared" si="4"/>
        <v>16847250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3" t="s">
        <v>73</v>
      </c>
      <c r="B32" s="27">
        <f t="shared" si="1"/>
        <v>46489</v>
      </c>
      <c r="C32" s="28"/>
      <c r="D32" s="25">
        <f t="shared" si="2"/>
        <v>14597250</v>
      </c>
      <c r="E32" s="25">
        <f t="shared" si="4"/>
        <v>16847250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3" t="s">
        <v>74</v>
      </c>
      <c r="B33" s="27">
        <f t="shared" si="1"/>
        <v>46580</v>
      </c>
      <c r="C33" s="28"/>
      <c r="D33" s="25">
        <f>((($B$8*$B$9*(DAYS360(B32,B33))/360))*(1-$C$42))-($C$41*$B$8*(DAYS360(B32,B33))/360)+B8</f>
        <v>1014597250</v>
      </c>
      <c r="E33" s="25">
        <f>((($B$8*$C$9*(DAYS360(B32,B33))/360))*(1-$C$42))-($C$41*$B$8*(DAYS360(B32,B33))/360)+B8</f>
        <v>1016847250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79" t="s">
        <v>46</v>
      </c>
      <c r="B34" s="49"/>
      <c r="C34" s="29">
        <f>SUM(C13:C16)</f>
        <v>-1010000000</v>
      </c>
      <c r="D34" s="29">
        <f>SUM(D14:D33)</f>
        <v>1291945000</v>
      </c>
      <c r="E34" s="29">
        <f>SUM(E14:E33)</f>
        <v>1336945000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 t="s">
        <v>47</v>
      </c>
      <c r="B37" s="1"/>
      <c r="C37" s="30"/>
      <c r="D37" s="3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4" t="s">
        <v>48</v>
      </c>
      <c r="B38" s="75"/>
      <c r="C38" s="75"/>
      <c r="D38" s="75"/>
      <c r="E38" s="75"/>
      <c r="F38" s="4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4" t="s">
        <v>49</v>
      </c>
      <c r="B39" s="75"/>
      <c r="C39" s="75"/>
      <c r="D39" s="75"/>
      <c r="E39" s="75"/>
      <c r="F39" s="4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74" t="s">
        <v>50</v>
      </c>
      <c r="B40" s="75"/>
      <c r="C40" s="75"/>
      <c r="D40" s="75"/>
      <c r="E40" s="75"/>
      <c r="F40" s="4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33" t="s">
        <v>51</v>
      </c>
      <c r="B41" s="1"/>
      <c r="C41" s="44">
        <f>0.01%*1.11</f>
        <v>1.1100000000000001E-4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33" t="s">
        <v>52</v>
      </c>
      <c r="B42" s="1"/>
      <c r="C42" s="34"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6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 Tahun)</vt:lpstr>
      <vt:lpstr>Kalkulator Bonds (5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2022-06-06T10:16:15Z</dcterms:modified>
</cp:coreProperties>
</file>