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 firstSheet="1" activeTab="1"/>
  </bookViews>
  <sheets>
    <sheet name="Format Tabel Informasi" sheetId="1" r:id="rId1"/>
    <sheet name="Kalkulator Bonds (3 Tahun)" sheetId="3" r:id="rId2"/>
    <sheet name="Kalkulator Bonds (5 Tahun)" sheetId="6" r:id="rId3"/>
    <sheet name="Kalkulator Bonds (7 Tahun)" sheetId="7" r:id="rId4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14" i="7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D41"/>
  <c r="B14" i="6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E33"/>
  <c r="D33"/>
  <c r="E14" i="7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C49"/>
  <c r="C13"/>
  <c r="C42"/>
  <c r="E13"/>
  <c r="D13"/>
  <c r="B3"/>
  <c r="B3" i="6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C41"/>
  <c r="C13"/>
  <c r="C34"/>
  <c r="E13"/>
  <c r="D13"/>
  <c r="C33" i="3"/>
  <c r="B14"/>
  <c r="B15"/>
  <c r="B16"/>
  <c r="B17"/>
  <c r="B18"/>
  <c r="B19"/>
  <c r="B20"/>
  <c r="B21"/>
  <c r="B22"/>
  <c r="B23"/>
  <c r="B24"/>
  <c r="B25"/>
  <c r="E25"/>
  <c r="D25"/>
  <c r="E24"/>
  <c r="D14"/>
  <c r="D15"/>
  <c r="D16"/>
  <c r="D17"/>
  <c r="D18"/>
  <c r="D19"/>
  <c r="D20"/>
  <c r="D21"/>
  <c r="D22"/>
  <c r="D23"/>
  <c r="D24"/>
  <c r="D26"/>
  <c r="D19" i="1"/>
  <c r="E13" i="3"/>
  <c r="D13"/>
  <c r="C13"/>
  <c r="C26"/>
  <c r="E19" i="1"/>
  <c r="E16" i="3"/>
  <c r="E15"/>
  <c r="E14"/>
  <c r="E17"/>
  <c r="E19"/>
  <c r="E18"/>
  <c r="E20"/>
  <c r="E21"/>
  <c r="E22"/>
  <c r="E23"/>
  <c r="E26"/>
</calcChain>
</file>

<file path=xl/sharedStrings.xml><?xml version="1.0" encoding="utf-8"?>
<sst xmlns="http://schemas.openxmlformats.org/spreadsheetml/2006/main" count="177" uniqueCount="99">
  <si>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</si>
  <si>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</si>
  <si>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</si>
  <si>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</si>
  <si>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</si>
  <si>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</si>
  <si>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</si>
  <si>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</si>
  <si>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</si>
  <si>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</si>
  <si>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</si>
  <si>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</si>
  <si>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</si>
  <si>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</si>
  <si>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</si>
  <si>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</si>
  <si>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</si>
  <si>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</si>
  <si>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</si>
  <si>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</si>
  <si>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</si>
  <si>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</si>
  <si>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</si>
  <si>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</si>
  <si>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</si>
  <si>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</si>
  <si>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</si>
  <si>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</si>
  <si>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</si>
  <si>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</si>
  <si>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</si>
  <si>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</si>
  <si>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</si>
  <si>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</si>
  <si>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</si>
  <si>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</si>
  <si>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</si>
  <si>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</si>
  <si>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</si>
  <si>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</si>
  <si>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</si>
  <si>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</si>
  <si>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</si>
  <si>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</si>
  <si>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</si>
  <si>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</si>
  <si>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</si>
  <si>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</si>
  <si>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</si>
  <si>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</si>
  <si>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</si>
  <si>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</si>
  <si>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</si>
  <si>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</si>
  <si>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</si>
  <si>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</si>
  <si>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</si>
  <si>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</si>
  <si>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</si>
  <si>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</si>
  <si>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</si>
  <si>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</si>
  <si>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</si>
  <si>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</si>
  <si>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</si>
  <si>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</si>
  <si>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</si>
  <si>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</si>
  <si>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</si>
  <si>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</si>
  <si>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</si>
  <si>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</si>
  <si>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</si>
  <si>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</si>
  <si>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</si>
  <si>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</si>
  <si>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</si>
  <si>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</si>
  <si>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</si>
  <si>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</si>
  <si>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</si>
  <si>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</si>
  <si>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</si>
  <si>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</si>
  <si>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+ Pelunasan</t>
  </si>
  <si>
    <t>10% setiap pembayaran kupon</t>
  </si>
  <si>
    <t>Obligasi : 'idAA+ (Double A Plus) dari PT Pemeringkat Efek Indonesia</t>
  </si>
  <si>
    <t>Seri A (3 tahun) : 6,15% – 6,75%</t>
  </si>
  <si>
    <t>Seri B (5 tahun) : 6,90% – 7,50%</t>
  </si>
  <si>
    <t>Seri C (7 tahun) : 7,80% – 8,45%</t>
  </si>
  <si>
    <t xml:space="preserve">Obligasi : Sebanyak-banyaknya sebesar Rp 1.500.000.000.000,- (Satu Triliun Lima Ratus Miliar Rupiah) </t>
  </si>
  <si>
    <r>
      <t>Sukuk Ijarah : 'idAA+</t>
    </r>
    <r>
      <rPr>
        <b/>
        <sz val="8"/>
        <color rgb="FF000000"/>
        <rFont val="Calibri"/>
        <family val="2"/>
      </rPr>
      <t>(sy)</t>
    </r>
    <r>
      <rPr>
        <b/>
        <sz val="9"/>
        <color rgb="FF000000"/>
        <rFont val="Calibri"/>
        <family val="2"/>
      </rPr>
      <t xml:space="preserve"> (Double A Plus Syariah) dari PT Pemeringkat Efek Indonesia</t>
    </r>
  </si>
  <si>
    <t xml:space="preserve">Sukuk Ijarah : Sebanyak-banyaknya sebesar Rp 500.000.000.000,- (Lima Ratus Miliar Rupiah) </t>
  </si>
  <si>
    <t>Jasa Transportasi</t>
  </si>
  <si>
    <t xml:space="preserve">14 - 20 Juli 2022 </t>
  </si>
  <si>
    <t>6,15% - 6,75%</t>
  </si>
  <si>
    <t>6,90% - 7,50%</t>
  </si>
  <si>
    <t>Obligasi Berkelanjutan I Kereta Api Indonesia Tahun 2022 dan Sukuk Ijarah Berkelanjutan I Kereta Api Indonesia Tahun 2022</t>
  </si>
  <si>
    <t>7.80% - 8.45%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</si>
</sst>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9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2" xfId="0" applyFont="1" applyBorder="1" applyAlignment="1"/>
    <xf numFmtId="0" fontId="1" fillId="0" borderId="0" xfId="0" applyFont="1" applyAlignment="1"/>
    <xf numFmtId="0" fontId="5" fillId="0" borderId="8" xfId="0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4"/>
  <sheetViews>
    <sheetView showGridLines="0" topLeftCell="A7" workbookViewId="0">
      <selection activeCell="C3" sqref="C3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7" t="s">
        <v>0</v>
      </c>
      <c r="C2" s="63" t="s">
        <v>97</v>
      </c>
      <c r="D2" s="64"/>
      <c r="E2" s="6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46" customFormat="1" ht="18" customHeight="1">
      <c r="A3" s="2"/>
      <c r="B3" s="84" t="s">
        <v>1</v>
      </c>
      <c r="C3" s="83" t="s">
        <v>86</v>
      </c>
      <c r="D3" s="80"/>
      <c r="E3" s="8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46" customFormat="1" ht="18" customHeight="1">
      <c r="A4" s="82"/>
      <c r="B4" s="85"/>
      <c r="C4" s="83" t="s">
        <v>91</v>
      </c>
      <c r="D4" s="80"/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4.25" customHeight="1">
      <c r="A5" s="2"/>
      <c r="B5" s="47" t="s">
        <v>2</v>
      </c>
      <c r="C5" s="56" t="s">
        <v>87</v>
      </c>
      <c r="D5" s="57"/>
      <c r="E5" s="5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43" customFormat="1" ht="14.25" customHeight="1">
      <c r="A6" s="2"/>
      <c r="B6" s="48"/>
      <c r="C6" s="56" t="s">
        <v>88</v>
      </c>
      <c r="D6" s="51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49"/>
      <c r="C7" s="56" t="s">
        <v>89</v>
      </c>
      <c r="D7" s="51"/>
      <c r="E7" s="5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46" customFormat="1" ht="14.25" customHeight="1">
      <c r="A8" s="2"/>
      <c r="B8" s="4" t="s">
        <v>3</v>
      </c>
      <c r="C8" s="59" t="s">
        <v>90</v>
      </c>
      <c r="D8" s="51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4"/>
      <c r="C9" s="59" t="s">
        <v>92</v>
      </c>
      <c r="D9" s="51"/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2"/>
      <c r="B10" s="3" t="s">
        <v>4</v>
      </c>
      <c r="C10" s="60" t="s">
        <v>5</v>
      </c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3" t="s">
        <v>6</v>
      </c>
      <c r="C11" s="67" t="s">
        <v>93</v>
      </c>
      <c r="D11" s="68"/>
      <c r="E11" s="6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5" t="s">
        <v>7</v>
      </c>
      <c r="C12" s="70" t="s">
        <v>8</v>
      </c>
      <c r="D12" s="51"/>
      <c r="E12" s="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6" t="s">
        <v>9</v>
      </c>
      <c r="C13" s="71" t="s">
        <v>94</v>
      </c>
      <c r="D13" s="51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"/>
      <c r="B14" s="6" t="s">
        <v>10</v>
      </c>
      <c r="C14" s="71" t="s">
        <v>11</v>
      </c>
      <c r="D14" s="51"/>
      <c r="E14" s="5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6" t="s">
        <v>12</v>
      </c>
      <c r="C15" s="71" t="s">
        <v>62</v>
      </c>
      <c r="D15" s="72"/>
      <c r="E15" s="7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>
      <c r="A16" s="2"/>
      <c r="B16" s="6" t="s">
        <v>13</v>
      </c>
      <c r="C16" s="71" t="s">
        <v>14</v>
      </c>
      <c r="D16" s="51"/>
      <c r="E16" s="5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7" t="s">
        <v>15</v>
      </c>
      <c r="C17" s="50">
        <v>0.01</v>
      </c>
      <c r="D17" s="51"/>
      <c r="E17" s="5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54" t="s">
        <v>16</v>
      </c>
      <c r="C18" s="8" t="s">
        <v>17</v>
      </c>
      <c r="D18" s="8" t="s">
        <v>18</v>
      </c>
      <c r="E18" s="8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55"/>
      <c r="C19" s="9">
        <v>50000000</v>
      </c>
      <c r="D19" s="9">
        <f>C19*C17</f>
        <v>500000</v>
      </c>
      <c r="E19" s="9">
        <f>C19+D19</f>
        <v>50500000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19</v>
      </c>
      <c r="C20" s="53" t="s">
        <v>85</v>
      </c>
      <c r="D20" s="51"/>
      <c r="E20" s="5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40" customFormat="1" ht="14.25" customHeight="1">
      <c r="A21" s="2"/>
      <c r="B21" s="3" t="s">
        <v>61</v>
      </c>
      <c r="C21" s="10">
        <v>44777</v>
      </c>
      <c r="D21" s="38"/>
      <c r="E21" s="3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20</v>
      </c>
      <c r="C22" s="10">
        <v>44778</v>
      </c>
      <c r="D22" s="35"/>
      <c r="E22" s="3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21</v>
      </c>
      <c r="C23" s="10">
        <v>44781</v>
      </c>
      <c r="D23" s="35"/>
      <c r="E23" s="3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22</v>
      </c>
      <c r="C24" s="66" t="s">
        <v>23</v>
      </c>
      <c r="D24" s="51"/>
      <c r="E24" s="5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3" t="s">
        <v>24</v>
      </c>
      <c r="C25" s="66" t="s">
        <v>25</v>
      </c>
      <c r="D25" s="51"/>
      <c r="E25" s="5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3" t="s">
        <v>26</v>
      </c>
      <c r="C26" s="66" t="s">
        <v>27</v>
      </c>
      <c r="D26" s="51"/>
      <c r="E26" s="5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B35" s="1"/>
      <c r="C35" s="1"/>
      <c r="D35" s="1"/>
      <c r="E35" s="1"/>
    </row>
    <row r="36" spans="1:26" ht="14.25" customHeight="1">
      <c r="B36" s="1"/>
      <c r="C36" s="1"/>
      <c r="D36" s="1"/>
      <c r="E36" s="1"/>
    </row>
    <row r="37" spans="1:26" ht="14.25" customHeight="1">
      <c r="B37" s="1"/>
      <c r="C37" s="1"/>
      <c r="D37" s="1"/>
      <c r="E37" s="1"/>
    </row>
    <row r="38" spans="1:26" ht="14.25" customHeight="1">
      <c r="B38" s="1"/>
      <c r="C38" s="1"/>
      <c r="D38" s="1"/>
      <c r="E38" s="1"/>
    </row>
    <row r="39" spans="1:26" ht="14.25" customHeight="1">
      <c r="B39" s="1"/>
      <c r="C39" s="1"/>
      <c r="D39" s="1"/>
      <c r="E39" s="1"/>
    </row>
    <row r="40" spans="1:26" ht="14.25" customHeight="1">
      <c r="B40" s="1"/>
      <c r="C40" s="1"/>
      <c r="D40" s="1"/>
      <c r="E40" s="1"/>
    </row>
    <row r="41" spans="1:26" ht="14.25" customHeight="1">
      <c r="B41" s="1"/>
      <c r="C41" s="1"/>
      <c r="D41" s="1"/>
      <c r="E41" s="1"/>
    </row>
    <row r="42" spans="1:26" ht="14.25" customHeight="1">
      <c r="B42" s="1"/>
      <c r="C42" s="1"/>
      <c r="D42" s="1"/>
      <c r="E42" s="1"/>
    </row>
    <row r="43" spans="1:26" ht="14.25" customHeight="1">
      <c r="B43" s="1"/>
      <c r="C43" s="1"/>
      <c r="D43" s="1"/>
      <c r="E43" s="1"/>
    </row>
    <row r="44" spans="1:26" ht="14.25" customHeight="1">
      <c r="B44" s="1"/>
      <c r="C44" s="1"/>
      <c r="D44" s="1"/>
      <c r="E44" s="1"/>
    </row>
    <row r="45" spans="1:26" ht="14.25" customHeight="1">
      <c r="B45" s="1"/>
      <c r="C45" s="1"/>
      <c r="D45" s="1"/>
      <c r="E45" s="1"/>
    </row>
    <row r="46" spans="1:26" ht="14.25" customHeight="1">
      <c r="B46" s="1"/>
      <c r="C46" s="1"/>
      <c r="D46" s="1"/>
      <c r="E46" s="1"/>
    </row>
    <row r="47" spans="1:26" ht="14.25" customHeight="1">
      <c r="B47" s="1"/>
      <c r="C47" s="1"/>
      <c r="D47" s="1"/>
      <c r="E47" s="1"/>
    </row>
    <row r="48" spans="1:26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  <row r="1003" spans="2:5" ht="14.25" customHeight="1">
      <c r="B1003" s="1"/>
      <c r="C1003" s="1"/>
      <c r="D1003" s="1"/>
      <c r="E1003" s="1"/>
    </row>
    <row r="1004" spans="2:5" ht="14.25" customHeight="1">
      <c r="B1004" s="1"/>
      <c r="C1004" s="1"/>
      <c r="D1004" s="1"/>
      <c r="E1004" s="1"/>
    </row>
  </sheetData>
  <mergeCells count="21">
    <mergeCell ref="B3:B4"/>
    <mergeCell ref="C8:E8"/>
    <mergeCell ref="C2:E2"/>
    <mergeCell ref="C24:E24"/>
    <mergeCell ref="C25:E25"/>
    <mergeCell ref="C26:E26"/>
    <mergeCell ref="C11:E11"/>
    <mergeCell ref="C12:E12"/>
    <mergeCell ref="C13:E13"/>
    <mergeCell ref="C14:E14"/>
    <mergeCell ref="C15:E15"/>
    <mergeCell ref="C16:E16"/>
    <mergeCell ref="B5:B7"/>
    <mergeCell ref="C17:E17"/>
    <mergeCell ref="C20:E20"/>
    <mergeCell ref="B18:B19"/>
    <mergeCell ref="C5:E5"/>
    <mergeCell ref="C7:E7"/>
    <mergeCell ref="C9:E9"/>
    <mergeCell ref="C10:E10"/>
    <mergeCell ref="C6:E6"/>
  </mergeCells>
  <pageMargins left="0.7" right="0.7" top="0.75" bottom="0.75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tabSelected="1" workbookViewId="0">
      <selection activeCell="B4" sqref="B4"/>
    </sheetView>
  </sheetViews>
  <sheetFormatPr defaultColWidth="12.5" defaultRowHeight="15" customHeight="1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">
        <v>97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95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6.1499999999999999E-2</v>
      </c>
      <c r="C9" s="20">
        <v>6.7500000000000004E-2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44778</v>
      </c>
      <c r="C13" s="25">
        <f>-B8*(1+B7)</f>
        <v>-1010000000</v>
      </c>
      <c r="D13" s="26">
        <f t="shared" ref="D13:E13" si="0">B9</f>
        <v>6.1499999999999999E-2</v>
      </c>
      <c r="E13" s="26">
        <f t="shared" si="0"/>
        <v>6.7500000000000004E-2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44870</v>
      </c>
      <c r="C14" s="28"/>
      <c r="D14" s="25">
        <f t="shared" ref="D14:D24" si="2">((($B$8*$B$9*(DAYS360(B13,B14))/360))*(1-$C$34))-($C$33*$B$8*(DAYS360(B13,B14))/360)</f>
        <v>13809750</v>
      </c>
      <c r="E14" s="25">
        <f t="shared" ref="E14:E24" si="3">((($B$8*$C$9*(DAYS360(B13,B14))/360))*(1-$C$34))-($C$33*$B$8*(DAYS360(B13,B14))/360)</f>
        <v>15159750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44962</v>
      </c>
      <c r="C15" s="28"/>
      <c r="D15" s="25">
        <f t="shared" si="2"/>
        <v>13809750</v>
      </c>
      <c r="E15" s="25">
        <f t="shared" si="3"/>
        <v>15159750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45051</v>
      </c>
      <c r="C16" s="28"/>
      <c r="D16" s="25">
        <f t="shared" si="2"/>
        <v>13809750</v>
      </c>
      <c r="E16" s="25">
        <f t="shared" si="3"/>
        <v>15159750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45143</v>
      </c>
      <c r="C17" s="28"/>
      <c r="D17" s="25">
        <f t="shared" si="2"/>
        <v>13809750</v>
      </c>
      <c r="E17" s="25">
        <f t="shared" si="3"/>
        <v>15159750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45235</v>
      </c>
      <c r="C18" s="28"/>
      <c r="D18" s="25">
        <f t="shared" si="2"/>
        <v>13809750</v>
      </c>
      <c r="E18" s="25">
        <f t="shared" si="3"/>
        <v>15159750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45327</v>
      </c>
      <c r="C19" s="28"/>
      <c r="D19" s="25">
        <f t="shared" si="2"/>
        <v>13809750</v>
      </c>
      <c r="E19" s="25">
        <f t="shared" si="3"/>
        <v>15159750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45417</v>
      </c>
      <c r="C20" s="28"/>
      <c r="D20" s="25">
        <f t="shared" si="2"/>
        <v>13809750</v>
      </c>
      <c r="E20" s="25">
        <f t="shared" si="3"/>
        <v>15159750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45509</v>
      </c>
      <c r="C21" s="28"/>
      <c r="D21" s="25">
        <f t="shared" si="2"/>
        <v>13809750</v>
      </c>
      <c r="E21" s="25">
        <f t="shared" si="3"/>
        <v>15159750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45601</v>
      </c>
      <c r="C22" s="28"/>
      <c r="D22" s="25">
        <f t="shared" si="2"/>
        <v>13809750</v>
      </c>
      <c r="E22" s="25">
        <f t="shared" si="3"/>
        <v>15159750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45693</v>
      </c>
      <c r="C23" s="28"/>
      <c r="D23" s="25">
        <f t="shared" si="2"/>
        <v>13809750</v>
      </c>
      <c r="E23" s="25">
        <f t="shared" si="3"/>
        <v>15159750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1" customFormat="1" ht="15.75" customHeight="1">
      <c r="A24" s="23" t="s">
        <v>60</v>
      </c>
      <c r="B24" s="27">
        <f t="shared" si="1"/>
        <v>45782</v>
      </c>
      <c r="C24" s="28"/>
      <c r="D24" s="25">
        <f t="shared" si="2"/>
        <v>13809750</v>
      </c>
      <c r="E24" s="25">
        <f t="shared" si="3"/>
        <v>15159750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1" customFormat="1" ht="15.75" customHeight="1">
      <c r="A25" s="23" t="s">
        <v>63</v>
      </c>
      <c r="B25" s="27">
        <f t="shared" si="1"/>
        <v>45874</v>
      </c>
      <c r="C25" s="28"/>
      <c r="D25" s="25">
        <f>((($B$8*$B$9*(DAYS360(B24,B25))/360))*(1-$C$34))-($C$33*$B$8*(DAYS360(B24,B25))/360)+B8</f>
        <v>1013809750</v>
      </c>
      <c r="E25" s="25">
        <f>((($B$8*$C$9*(DAYS360(B24,B25))/360))*(1-$C$34))-($C$33*$B$8*(DAYS360(B24,B25))/360)+B8</f>
        <v>1015159750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9" t="s">
        <v>46</v>
      </c>
      <c r="B26" s="52"/>
      <c r="C26" s="29">
        <f>SUM(C13:C16)</f>
        <v>-1010000000</v>
      </c>
      <c r="D26" s="29">
        <f>SUM(D14:D25)</f>
        <v>1165717000</v>
      </c>
      <c r="E26" s="29">
        <f>SUM(E14:E25)</f>
        <v>1181917000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4" t="s">
        <v>48</v>
      </c>
      <c r="B30" s="75"/>
      <c r="C30" s="75"/>
      <c r="D30" s="75"/>
      <c r="E30" s="75"/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4" t="s">
        <v>49</v>
      </c>
      <c r="B31" s="75"/>
      <c r="C31" s="75"/>
      <c r="D31" s="75"/>
      <c r="E31" s="75"/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4" t="s">
        <v>50</v>
      </c>
      <c r="B32" s="75"/>
      <c r="C32" s="75"/>
      <c r="D32" s="75"/>
      <c r="E32" s="75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3" t="s">
        <v>52</v>
      </c>
      <c r="B34" s="1"/>
      <c r="C34" s="34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workbookViewId="0">
      <selection activeCell="B14" sqref="B14"/>
    </sheetView>
  </sheetViews>
  <sheetFormatPr defaultColWidth="12.5" defaultRowHeight="15" customHeight="1"/>
  <cols>
    <col min="1" max="1" width="19.5" style="43" customWidth="1"/>
    <col min="2" max="2" width="14.625" style="43" customWidth="1"/>
    <col min="3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'Kalkulator Bonds (3 Tahun)'!B3</f>
        <v>Obligasi Berkelanjutan I Kereta Api Indonesia Tahun 2022 dan Sukuk Ijarah Berkelanjutan I Kereta Api Indonesia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96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6.9000000000000006E-2</v>
      </c>
      <c r="C9" s="20">
        <v>7.4999999999999997E-2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44778</v>
      </c>
      <c r="C13" s="25">
        <f>-B8*(1+B7)</f>
        <v>-1010000000</v>
      </c>
      <c r="D13" s="26">
        <f t="shared" ref="D13:E13" si="0">B9</f>
        <v>6.9000000000000006E-2</v>
      </c>
      <c r="E13" s="26">
        <f t="shared" si="0"/>
        <v>7.4999999999999997E-2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33" si="1">EDATE(B13,3)</f>
        <v>44870</v>
      </c>
      <c r="C14" s="28"/>
      <c r="D14" s="25">
        <f t="shared" ref="D14:D32" si="2">((($B$8*$B$9*(DAYS360(B13,B14))/360))*(1-$C$42))-($C$41*$B$8*(DAYS360(B13,B14))/360)</f>
        <v>15497250</v>
      </c>
      <c r="E14" s="25">
        <f t="shared" ref="E14:E28" si="3">((($B$8*$C$9*(DAYS360(B13,B14))/360))*(1-$C$42))-($C$41*$B$8*(DAYS360(B13,B14))/360)</f>
        <v>16847250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44962</v>
      </c>
      <c r="C15" s="28"/>
      <c r="D15" s="25">
        <f t="shared" si="2"/>
        <v>15497250</v>
      </c>
      <c r="E15" s="25">
        <f t="shared" si="3"/>
        <v>16847250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45051</v>
      </c>
      <c r="C16" s="28"/>
      <c r="D16" s="25">
        <f t="shared" si="2"/>
        <v>15497250</v>
      </c>
      <c r="E16" s="25">
        <f t="shared" si="3"/>
        <v>16847250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45143</v>
      </c>
      <c r="C17" s="28"/>
      <c r="D17" s="25">
        <f t="shared" si="2"/>
        <v>15497250</v>
      </c>
      <c r="E17" s="25">
        <f t="shared" si="3"/>
        <v>16847250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45235</v>
      </c>
      <c r="C18" s="28"/>
      <c r="D18" s="25">
        <f t="shared" si="2"/>
        <v>15497250</v>
      </c>
      <c r="E18" s="25">
        <f t="shared" si="3"/>
        <v>16847250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45327</v>
      </c>
      <c r="C19" s="28"/>
      <c r="D19" s="25">
        <f t="shared" si="2"/>
        <v>15497250</v>
      </c>
      <c r="E19" s="25">
        <f t="shared" si="3"/>
        <v>16847250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45417</v>
      </c>
      <c r="C20" s="28"/>
      <c r="D20" s="25">
        <f t="shared" si="2"/>
        <v>15497250</v>
      </c>
      <c r="E20" s="25">
        <f t="shared" si="3"/>
        <v>16847250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45509</v>
      </c>
      <c r="C21" s="28"/>
      <c r="D21" s="25">
        <f t="shared" si="2"/>
        <v>15497250</v>
      </c>
      <c r="E21" s="25">
        <f t="shared" si="3"/>
        <v>16847250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45601</v>
      </c>
      <c r="C22" s="28"/>
      <c r="D22" s="25">
        <f t="shared" si="2"/>
        <v>15497250</v>
      </c>
      <c r="E22" s="25">
        <f t="shared" si="3"/>
        <v>16847250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45693</v>
      </c>
      <c r="C23" s="28"/>
      <c r="D23" s="25">
        <f t="shared" si="2"/>
        <v>15497250</v>
      </c>
      <c r="E23" s="25">
        <f t="shared" si="3"/>
        <v>16847250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60</v>
      </c>
      <c r="B24" s="27">
        <f t="shared" si="1"/>
        <v>45782</v>
      </c>
      <c r="C24" s="28"/>
      <c r="D24" s="25">
        <f t="shared" si="2"/>
        <v>15497250</v>
      </c>
      <c r="E24" s="25">
        <f t="shared" si="3"/>
        <v>16847250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3" t="s">
        <v>66</v>
      </c>
      <c r="B25" s="27">
        <f t="shared" si="1"/>
        <v>45874</v>
      </c>
      <c r="C25" s="28"/>
      <c r="D25" s="25">
        <f t="shared" si="2"/>
        <v>15497250</v>
      </c>
      <c r="E25" s="25">
        <f t="shared" si="3"/>
        <v>16847250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23" t="s">
        <v>67</v>
      </c>
      <c r="B26" s="27">
        <f t="shared" si="1"/>
        <v>45966</v>
      </c>
      <c r="C26" s="28"/>
      <c r="D26" s="25">
        <f t="shared" si="2"/>
        <v>15497250</v>
      </c>
      <c r="E26" s="25">
        <f t="shared" si="3"/>
        <v>16847250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68</v>
      </c>
      <c r="B27" s="27">
        <f t="shared" si="1"/>
        <v>46058</v>
      </c>
      <c r="C27" s="28"/>
      <c r="D27" s="25">
        <f t="shared" si="2"/>
        <v>15497250</v>
      </c>
      <c r="E27" s="25">
        <f t="shared" si="3"/>
        <v>16847250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69</v>
      </c>
      <c r="B28" s="27">
        <f t="shared" si="1"/>
        <v>46147</v>
      </c>
      <c r="C28" s="28"/>
      <c r="D28" s="25">
        <f t="shared" si="2"/>
        <v>15497250</v>
      </c>
      <c r="E28" s="25">
        <f t="shared" si="3"/>
        <v>16847250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70</v>
      </c>
      <c r="B29" s="27">
        <f t="shared" si="1"/>
        <v>46239</v>
      </c>
      <c r="C29" s="28"/>
      <c r="D29" s="25">
        <f t="shared" si="2"/>
        <v>15497250</v>
      </c>
      <c r="E29" s="25">
        <f t="shared" ref="E29:E32" si="4">((($B$8*$C$9*(DAYS360(B28,B29))/360))*(1-$C$42))-($C$41*$B$8*(DAYS360(B28,B29))/360)</f>
        <v>16847250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71</v>
      </c>
      <c r="B30" s="27">
        <f t="shared" si="1"/>
        <v>46331</v>
      </c>
      <c r="C30" s="28"/>
      <c r="D30" s="25">
        <f t="shared" si="2"/>
        <v>15497250</v>
      </c>
      <c r="E30" s="25">
        <f t="shared" si="4"/>
        <v>16847250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72</v>
      </c>
      <c r="B31" s="27">
        <f t="shared" si="1"/>
        <v>46423</v>
      </c>
      <c r="C31" s="28"/>
      <c r="D31" s="25">
        <f t="shared" si="2"/>
        <v>15497250</v>
      </c>
      <c r="E31" s="25">
        <f t="shared" si="4"/>
        <v>16847250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73</v>
      </c>
      <c r="B32" s="27">
        <f t="shared" si="1"/>
        <v>46512</v>
      </c>
      <c r="C32" s="28"/>
      <c r="D32" s="25">
        <f t="shared" si="2"/>
        <v>15497250</v>
      </c>
      <c r="E32" s="25">
        <f t="shared" si="4"/>
        <v>16847250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74</v>
      </c>
      <c r="B33" s="27">
        <f t="shared" si="1"/>
        <v>46604</v>
      </c>
      <c r="C33" s="28"/>
      <c r="D33" s="25">
        <f>((($B$8*$B$9*(DAYS360(B32,B33))/360))*(1-$C$42))-($C$41*$B$8*(DAYS360(B32,B33))/360)+B8</f>
        <v>1015497250</v>
      </c>
      <c r="E33" s="25">
        <f>((($B$8*$C$9*(DAYS360(B32,B33))/360))*(1-$C$42))-($C$41*$B$8*(DAYS360(B32,B33))/360)+B8</f>
        <v>1016847250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9" t="s">
        <v>46</v>
      </c>
      <c r="B34" s="52"/>
      <c r="C34" s="29">
        <f>SUM(C13:C16)</f>
        <v>-1010000000</v>
      </c>
      <c r="D34" s="29">
        <f>SUM(D14:D33)</f>
        <v>1309945000</v>
      </c>
      <c r="E34" s="29">
        <f>SUM(E14:E33)</f>
        <v>1336945000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47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4" t="s">
        <v>48</v>
      </c>
      <c r="B38" s="75"/>
      <c r="C38" s="75"/>
      <c r="D38" s="75"/>
      <c r="E38" s="75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4" t="s">
        <v>49</v>
      </c>
      <c r="B39" s="75"/>
      <c r="C39" s="75"/>
      <c r="D39" s="75"/>
      <c r="E39" s="75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4" t="s">
        <v>50</v>
      </c>
      <c r="B40" s="75"/>
      <c r="C40" s="75"/>
      <c r="D40" s="75"/>
      <c r="E40" s="75"/>
      <c r="F40" s="4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3" t="s">
        <v>51</v>
      </c>
      <c r="B41" s="1"/>
      <c r="C41" s="44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3" t="s">
        <v>52</v>
      </c>
      <c r="B42" s="1"/>
      <c r="C42" s="34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57"/>
  <sheetViews>
    <sheetView workbookViewId="0">
      <selection activeCell="B6" sqref="B6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1" t="s">
        <v>28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29</v>
      </c>
      <c r="B3" s="12" t="str">
        <f>'Kalkulator Bonds (3 Tahun)'!B3</f>
        <v>Obligasi Berkelanjutan I Kereta Api Indonesia Tahun 2022 dan Sukuk Ijarah Berkelanjutan I Kereta Api Indonesia Tahun 2022</v>
      </c>
      <c r="C3" s="1"/>
      <c r="D3" s="1"/>
      <c r="E3" s="1"/>
    </row>
    <row r="4" spans="1:5" ht="15">
      <c r="A4" s="12" t="s">
        <v>30</v>
      </c>
      <c r="B4" s="13" t="s">
        <v>75</v>
      </c>
      <c r="C4" s="1"/>
      <c r="D4" s="1"/>
      <c r="E4" s="1"/>
    </row>
    <row r="5" spans="1:5" ht="15">
      <c r="A5" s="12" t="s">
        <v>31</v>
      </c>
      <c r="B5" s="14" t="s">
        <v>98</v>
      </c>
      <c r="C5" s="15" t="s">
        <v>32</v>
      </c>
      <c r="D5" s="1"/>
      <c r="E5" s="1"/>
    </row>
    <row r="6" spans="1:5" ht="15">
      <c r="A6" s="12" t="s">
        <v>33</v>
      </c>
      <c r="B6" s="16">
        <v>50000000</v>
      </c>
      <c r="C6" s="15"/>
      <c r="D6" s="1"/>
      <c r="E6" s="1"/>
    </row>
    <row r="7" spans="1:5" ht="15">
      <c r="A7" s="12" t="s">
        <v>34</v>
      </c>
      <c r="B7" s="17">
        <v>0.01</v>
      </c>
      <c r="C7" s="15"/>
      <c r="D7" s="1"/>
      <c r="E7" s="1"/>
    </row>
    <row r="8" spans="1:5" ht="15">
      <c r="A8" s="12" t="s">
        <v>35</v>
      </c>
      <c r="B8" s="18">
        <v>1000000000</v>
      </c>
      <c r="C8" s="15"/>
      <c r="D8" s="19"/>
      <c r="E8" s="1"/>
    </row>
    <row r="9" spans="1:5" ht="15">
      <c r="A9" s="12" t="s">
        <v>37</v>
      </c>
      <c r="B9" s="17">
        <v>7.8E-2</v>
      </c>
      <c r="C9" s="20">
        <v>8.4500000000000006E-2</v>
      </c>
      <c r="D9" s="15" t="s">
        <v>32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6" t="s">
        <v>38</v>
      </c>
      <c r="B11" s="78" t="s">
        <v>39</v>
      </c>
      <c r="C11" s="78" t="s">
        <v>40</v>
      </c>
      <c r="D11" s="78" t="s">
        <v>41</v>
      </c>
      <c r="E11" s="21"/>
    </row>
    <row r="12" spans="1:5" ht="15">
      <c r="A12" s="77"/>
      <c r="B12" s="77"/>
      <c r="C12" s="77"/>
      <c r="D12" s="77"/>
      <c r="E12" s="22"/>
    </row>
    <row r="13" spans="1:5" ht="15">
      <c r="A13" s="23" t="s">
        <v>42</v>
      </c>
      <c r="B13" s="24">
        <v>44778</v>
      </c>
      <c r="C13" s="25">
        <f>-B8*(1+B7)</f>
        <v>-1010000000</v>
      </c>
      <c r="D13" s="26">
        <f t="shared" ref="D13:E13" si="0">B9</f>
        <v>7.8E-2</v>
      </c>
      <c r="E13" s="26">
        <f t="shared" si="0"/>
        <v>8.4500000000000006E-2</v>
      </c>
    </row>
    <row r="14" spans="1:5" ht="15">
      <c r="A14" s="23" t="s">
        <v>43</v>
      </c>
      <c r="B14" s="27">
        <f t="shared" ref="B14:B41" si="1">EDATE(B13,3)</f>
        <v>44870</v>
      </c>
      <c r="C14" s="28"/>
      <c r="D14" s="25">
        <f t="shared" ref="D14:D30" si="2">((($B$8*$B$9*(DAYS360(B13,B14))/360))*(1-$C$50))-($C$49*$B$8*(DAYS360(B13,B14))/360)</f>
        <v>17522250</v>
      </c>
      <c r="E14" s="25">
        <f t="shared" ref="E14:E30" si="3">((($B$8*$C$9*(DAYS360(B13,B14))/360))*(1-$C$50))-($C$49*$B$8*(DAYS360(B13,B14))/360)</f>
        <v>18984750</v>
      </c>
    </row>
    <row r="15" spans="1:5" ht="15">
      <c r="A15" s="23" t="s">
        <v>44</v>
      </c>
      <c r="B15" s="27">
        <f t="shared" si="1"/>
        <v>44962</v>
      </c>
      <c r="C15" s="28"/>
      <c r="D15" s="25">
        <f t="shared" si="2"/>
        <v>17522250</v>
      </c>
      <c r="E15" s="25">
        <f t="shared" si="3"/>
        <v>18984750</v>
      </c>
    </row>
    <row r="16" spans="1:5" ht="15">
      <c r="A16" s="23" t="s">
        <v>45</v>
      </c>
      <c r="B16" s="27">
        <f t="shared" si="1"/>
        <v>45051</v>
      </c>
      <c r="C16" s="28"/>
      <c r="D16" s="25">
        <f t="shared" si="2"/>
        <v>17522250</v>
      </c>
      <c r="E16" s="25">
        <f t="shared" si="3"/>
        <v>18984750</v>
      </c>
    </row>
    <row r="17" spans="1:5" ht="15">
      <c r="A17" s="23" t="s">
        <v>53</v>
      </c>
      <c r="B17" s="27">
        <f t="shared" si="1"/>
        <v>45143</v>
      </c>
      <c r="C17" s="28"/>
      <c r="D17" s="25">
        <f t="shared" si="2"/>
        <v>17522250</v>
      </c>
      <c r="E17" s="25">
        <f t="shared" si="3"/>
        <v>18984750</v>
      </c>
    </row>
    <row r="18" spans="1:5" ht="15">
      <c r="A18" s="23" t="s">
        <v>54</v>
      </c>
      <c r="B18" s="27">
        <f t="shared" si="1"/>
        <v>45235</v>
      </c>
      <c r="C18" s="28"/>
      <c r="D18" s="25">
        <f t="shared" si="2"/>
        <v>17522250</v>
      </c>
      <c r="E18" s="25">
        <f t="shared" si="3"/>
        <v>18984750</v>
      </c>
    </row>
    <row r="19" spans="1:5" ht="15">
      <c r="A19" s="23" t="s">
        <v>55</v>
      </c>
      <c r="B19" s="27">
        <f t="shared" si="1"/>
        <v>45327</v>
      </c>
      <c r="C19" s="28"/>
      <c r="D19" s="25">
        <f t="shared" si="2"/>
        <v>17522250</v>
      </c>
      <c r="E19" s="25">
        <f t="shared" si="3"/>
        <v>18984750</v>
      </c>
    </row>
    <row r="20" spans="1:5" ht="15">
      <c r="A20" s="23" t="s">
        <v>56</v>
      </c>
      <c r="B20" s="27">
        <f t="shared" si="1"/>
        <v>45417</v>
      </c>
      <c r="C20" s="28"/>
      <c r="D20" s="25">
        <f t="shared" si="2"/>
        <v>17522250</v>
      </c>
      <c r="E20" s="25">
        <f t="shared" si="3"/>
        <v>18984750</v>
      </c>
    </row>
    <row r="21" spans="1:5" ht="15">
      <c r="A21" s="23" t="s">
        <v>57</v>
      </c>
      <c r="B21" s="27">
        <f t="shared" si="1"/>
        <v>45509</v>
      </c>
      <c r="C21" s="28"/>
      <c r="D21" s="25">
        <f t="shared" si="2"/>
        <v>17522250</v>
      </c>
      <c r="E21" s="25">
        <f t="shared" si="3"/>
        <v>18984750</v>
      </c>
    </row>
    <row r="22" spans="1:5" ht="15">
      <c r="A22" s="23" t="s">
        <v>58</v>
      </c>
      <c r="B22" s="27">
        <f t="shared" si="1"/>
        <v>45601</v>
      </c>
      <c r="C22" s="28"/>
      <c r="D22" s="25">
        <f t="shared" si="2"/>
        <v>17522250</v>
      </c>
      <c r="E22" s="25">
        <f t="shared" si="3"/>
        <v>18984750</v>
      </c>
    </row>
    <row r="23" spans="1:5" ht="15">
      <c r="A23" s="23" t="s">
        <v>59</v>
      </c>
      <c r="B23" s="27">
        <f t="shared" si="1"/>
        <v>45693</v>
      </c>
      <c r="C23" s="28"/>
      <c r="D23" s="25">
        <f t="shared" si="2"/>
        <v>17522250</v>
      </c>
      <c r="E23" s="25">
        <f t="shared" si="3"/>
        <v>18984750</v>
      </c>
    </row>
    <row r="24" spans="1:5" ht="15">
      <c r="A24" s="23" t="s">
        <v>60</v>
      </c>
      <c r="B24" s="27">
        <f t="shared" si="1"/>
        <v>45782</v>
      </c>
      <c r="C24" s="28"/>
      <c r="D24" s="25">
        <f t="shared" si="2"/>
        <v>17522250</v>
      </c>
      <c r="E24" s="25">
        <f t="shared" si="3"/>
        <v>18984750</v>
      </c>
    </row>
    <row r="25" spans="1:5" ht="15">
      <c r="A25" s="23" t="s">
        <v>66</v>
      </c>
      <c r="B25" s="27">
        <f t="shared" si="1"/>
        <v>45874</v>
      </c>
      <c r="C25" s="28"/>
      <c r="D25" s="25">
        <f t="shared" si="2"/>
        <v>17522250</v>
      </c>
      <c r="E25" s="25">
        <f t="shared" si="3"/>
        <v>18984750</v>
      </c>
    </row>
    <row r="26" spans="1:5" ht="15">
      <c r="A26" s="23" t="s">
        <v>67</v>
      </c>
      <c r="B26" s="27">
        <f t="shared" si="1"/>
        <v>45966</v>
      </c>
      <c r="C26" s="28"/>
      <c r="D26" s="25">
        <f t="shared" si="2"/>
        <v>17522250</v>
      </c>
      <c r="E26" s="25">
        <f t="shared" si="3"/>
        <v>18984750</v>
      </c>
    </row>
    <row r="27" spans="1:5" ht="15">
      <c r="A27" s="23" t="s">
        <v>68</v>
      </c>
      <c r="B27" s="27">
        <f t="shared" si="1"/>
        <v>46058</v>
      </c>
      <c r="C27" s="28"/>
      <c r="D27" s="25">
        <f t="shared" si="2"/>
        <v>17522250</v>
      </c>
      <c r="E27" s="25">
        <f t="shared" si="3"/>
        <v>18984750</v>
      </c>
    </row>
    <row r="28" spans="1:5" ht="15">
      <c r="A28" s="23" t="s">
        <v>69</v>
      </c>
      <c r="B28" s="27">
        <f t="shared" si="1"/>
        <v>46147</v>
      </c>
      <c r="C28" s="28"/>
      <c r="D28" s="25">
        <f t="shared" si="2"/>
        <v>17522250</v>
      </c>
      <c r="E28" s="25">
        <f t="shared" si="3"/>
        <v>18984750</v>
      </c>
    </row>
    <row r="29" spans="1:5" ht="15">
      <c r="A29" s="23" t="s">
        <v>70</v>
      </c>
      <c r="B29" s="27">
        <f t="shared" si="1"/>
        <v>46239</v>
      </c>
      <c r="C29" s="28"/>
      <c r="D29" s="25">
        <f t="shared" si="2"/>
        <v>17522250</v>
      </c>
      <c r="E29" s="25">
        <f t="shared" si="3"/>
        <v>18984750</v>
      </c>
    </row>
    <row r="30" spans="1:5" ht="15">
      <c r="A30" s="23" t="s">
        <v>71</v>
      </c>
      <c r="B30" s="27">
        <f t="shared" si="1"/>
        <v>46331</v>
      </c>
      <c r="C30" s="28"/>
      <c r="D30" s="25">
        <f t="shared" si="2"/>
        <v>17522250</v>
      </c>
      <c r="E30" s="25">
        <f t="shared" si="3"/>
        <v>18984750</v>
      </c>
    </row>
    <row r="31" spans="1:5" s="45" customFormat="1" ht="15">
      <c r="A31" s="23" t="s">
        <v>72</v>
      </c>
      <c r="B31" s="27">
        <f t="shared" si="1"/>
        <v>46423</v>
      </c>
      <c r="C31" s="28"/>
      <c r="D31" s="25">
        <f t="shared" ref="D31:D40" si="4">((($B$8*$B$9*(DAYS360(B30,B31))/360))*(1-$C$50))-($C$49*$B$8*(DAYS360(B30,B31))/360)</f>
        <v>17522250</v>
      </c>
      <c r="E31" s="25">
        <f t="shared" ref="E31:E40" si="5">((($B$8*$C$9*(DAYS360(B30,B31))/360))*(1-$C$50))-($C$49*$B$8*(DAYS360(B30,B31))/360)</f>
        <v>18984750</v>
      </c>
    </row>
    <row r="32" spans="1:5" s="45" customFormat="1" ht="15">
      <c r="A32" s="23" t="s">
        <v>73</v>
      </c>
      <c r="B32" s="27">
        <f t="shared" si="1"/>
        <v>46512</v>
      </c>
      <c r="C32" s="28"/>
      <c r="D32" s="25">
        <f t="shared" si="4"/>
        <v>17522250</v>
      </c>
      <c r="E32" s="25">
        <f t="shared" si="5"/>
        <v>18984750</v>
      </c>
    </row>
    <row r="33" spans="1:5" s="45" customFormat="1" ht="15">
      <c r="A33" s="23" t="s">
        <v>76</v>
      </c>
      <c r="B33" s="27">
        <f t="shared" si="1"/>
        <v>46604</v>
      </c>
      <c r="C33" s="28"/>
      <c r="D33" s="25">
        <f t="shared" si="4"/>
        <v>17522250</v>
      </c>
      <c r="E33" s="25">
        <f t="shared" si="5"/>
        <v>18984750</v>
      </c>
    </row>
    <row r="34" spans="1:5" s="45" customFormat="1" ht="15">
      <c r="A34" s="23" t="s">
        <v>77</v>
      </c>
      <c r="B34" s="27">
        <f t="shared" si="1"/>
        <v>46696</v>
      </c>
      <c r="C34" s="28"/>
      <c r="D34" s="25">
        <f t="shared" si="4"/>
        <v>17522250</v>
      </c>
      <c r="E34" s="25">
        <f t="shared" si="5"/>
        <v>18984750</v>
      </c>
    </row>
    <row r="35" spans="1:5" s="45" customFormat="1" ht="15">
      <c r="A35" s="23" t="s">
        <v>78</v>
      </c>
      <c r="B35" s="27">
        <f t="shared" si="1"/>
        <v>46788</v>
      </c>
      <c r="C35" s="28"/>
      <c r="D35" s="25">
        <f t="shared" si="4"/>
        <v>17522250</v>
      </c>
      <c r="E35" s="25">
        <f t="shared" si="5"/>
        <v>18984750</v>
      </c>
    </row>
    <row r="36" spans="1:5" s="45" customFormat="1" ht="15">
      <c r="A36" s="23" t="s">
        <v>79</v>
      </c>
      <c r="B36" s="27">
        <f t="shared" si="1"/>
        <v>46878</v>
      </c>
      <c r="C36" s="28"/>
      <c r="D36" s="25">
        <f t="shared" si="4"/>
        <v>17522250</v>
      </c>
      <c r="E36" s="25">
        <f t="shared" si="5"/>
        <v>18984750</v>
      </c>
    </row>
    <row r="37" spans="1:5" s="45" customFormat="1" ht="15">
      <c r="A37" s="23" t="s">
        <v>80</v>
      </c>
      <c r="B37" s="27">
        <f t="shared" si="1"/>
        <v>46970</v>
      </c>
      <c r="C37" s="28"/>
      <c r="D37" s="25">
        <f t="shared" si="4"/>
        <v>17522250</v>
      </c>
      <c r="E37" s="25">
        <f t="shared" si="5"/>
        <v>18984750</v>
      </c>
    </row>
    <row r="38" spans="1:5" s="45" customFormat="1" ht="15">
      <c r="A38" s="23" t="s">
        <v>81</v>
      </c>
      <c r="B38" s="27">
        <f t="shared" si="1"/>
        <v>47062</v>
      </c>
      <c r="C38" s="28"/>
      <c r="D38" s="25">
        <f t="shared" si="4"/>
        <v>17522250</v>
      </c>
      <c r="E38" s="25">
        <f t="shared" si="5"/>
        <v>18984750</v>
      </c>
    </row>
    <row r="39" spans="1:5" ht="15">
      <c r="A39" s="23" t="s">
        <v>82</v>
      </c>
      <c r="B39" s="27">
        <f t="shared" si="1"/>
        <v>47154</v>
      </c>
      <c r="C39" s="28"/>
      <c r="D39" s="25">
        <f t="shared" si="4"/>
        <v>17522250</v>
      </c>
      <c r="E39" s="25">
        <f t="shared" si="5"/>
        <v>18984750</v>
      </c>
    </row>
    <row r="40" spans="1:5" ht="15">
      <c r="A40" s="23" t="s">
        <v>83</v>
      </c>
      <c r="B40" s="27">
        <f t="shared" si="1"/>
        <v>47243</v>
      </c>
      <c r="C40" s="28"/>
      <c r="D40" s="25">
        <f t="shared" si="4"/>
        <v>17522250</v>
      </c>
      <c r="E40" s="25">
        <f t="shared" si="5"/>
        <v>18984750</v>
      </c>
    </row>
    <row r="41" spans="1:5" ht="15">
      <c r="A41" s="23" t="s">
        <v>84</v>
      </c>
      <c r="B41" s="27">
        <f t="shared" si="1"/>
        <v>47335</v>
      </c>
      <c r="C41" s="28"/>
      <c r="D41" s="25">
        <f>((($B$8*$B$9*(DAYS360(B40,B41))/360))*(1-$C$50))-($C$49*$B$8*(DAYS360(B40,B41))/360)+B8</f>
        <v>1017522250</v>
      </c>
      <c r="E41" s="25">
        <f>((($B$8*$C$9*(DAYS360(B40,B41))/360))*(1-$C$50))-($C$49*$B$8*(DAYS360(B40,B41))/360)+B8</f>
        <v>1018984750</v>
      </c>
    </row>
    <row r="42" spans="1:5" ht="15">
      <c r="A42" s="79" t="s">
        <v>46</v>
      </c>
      <c r="B42" s="52"/>
      <c r="C42" s="29">
        <f>SUM(C13:C16)</f>
        <v>-1010000000</v>
      </c>
      <c r="D42" s="29">
        <f>SUM(D14:D41)</f>
        <v>1490623000</v>
      </c>
      <c r="E42" s="29">
        <f>SUM(E14:E41)</f>
        <v>1531573000</v>
      </c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 t="s">
        <v>47</v>
      </c>
      <c r="B45" s="1"/>
      <c r="C45" s="30"/>
      <c r="D45" s="31"/>
      <c r="E45" s="1"/>
    </row>
    <row r="46" spans="1:5" ht="15">
      <c r="A46" s="74" t="s">
        <v>48</v>
      </c>
      <c r="B46" s="75"/>
      <c r="C46" s="75"/>
      <c r="D46" s="75"/>
      <c r="E46" s="75"/>
    </row>
    <row r="47" spans="1:5" ht="15">
      <c r="A47" s="74" t="s">
        <v>49</v>
      </c>
      <c r="B47" s="75"/>
      <c r="C47" s="75"/>
      <c r="D47" s="75"/>
      <c r="E47" s="75"/>
    </row>
    <row r="48" spans="1:5" ht="15">
      <c r="A48" s="74" t="s">
        <v>50</v>
      </c>
      <c r="B48" s="75"/>
      <c r="C48" s="75"/>
      <c r="D48" s="75"/>
      <c r="E48" s="75"/>
    </row>
    <row r="49" spans="1:5" ht="15">
      <c r="A49" s="33" t="s">
        <v>51</v>
      </c>
      <c r="B49" s="1"/>
      <c r="C49" s="44">
        <f>0.01%*1.11</f>
        <v>1.1100000000000001E-4</v>
      </c>
      <c r="D49" s="1"/>
      <c r="E49" s="1"/>
    </row>
    <row r="50" spans="1:5" ht="15">
      <c r="A50" s="33" t="s">
        <v>52</v>
      </c>
      <c r="B50" s="1"/>
      <c r="C50" s="34">
        <v>0.1</v>
      </c>
      <c r="D50" s="1"/>
      <c r="E50" s="1"/>
    </row>
    <row r="51" spans="1:5" ht="15">
      <c r="A51" s="1"/>
      <c r="B51" s="1"/>
      <c r="C51" s="1"/>
      <c r="D51" s="1"/>
      <c r="E51" s="1"/>
    </row>
    <row r="52" spans="1:5" ht="15">
      <c r="A52" s="1"/>
      <c r="B52" s="1"/>
      <c r="C52" s="1"/>
      <c r="D52" s="1"/>
      <c r="E52" s="1"/>
    </row>
    <row r="53" spans="1:5" ht="15">
      <c r="A53" s="1"/>
      <c r="B53" s="1"/>
      <c r="C53" s="1"/>
      <c r="D53" s="1"/>
      <c r="E53" s="1"/>
    </row>
    <row r="54" spans="1:5" ht="15">
      <c r="A54" s="1"/>
      <c r="B54" s="1"/>
      <c r="C54" s="1"/>
      <c r="D54" s="1"/>
      <c r="E54" s="1"/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/>
      <c r="B57" s="1"/>
      <c r="C57" s="1"/>
      <c r="D57" s="1"/>
      <c r="E57" s="1"/>
    </row>
  </sheetData>
  <mergeCells count="8">
    <mergeCell ref="A47:E47"/>
    <mergeCell ref="A48:E48"/>
    <mergeCell ref="A11:A12"/>
    <mergeCell ref="B11:B12"/>
    <mergeCell ref="C11:C12"/>
    <mergeCell ref="D11:D12"/>
    <mergeCell ref="A42:B42"/>
    <mergeCell ref="A46:E46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 Tahun)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2022-07-14T07:32:00Z</dcterms:modified>
</cp:coreProperties>
</file>