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 Tahun)" sheetId="2" r:id="rId2"/>
    <sheet name="Kalkulator Bonds (5 Tahun)" sheetId="3" r:id="rId3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B9" i="3" l="1"/>
  <c r="B9" i="2"/>
  <c r="B5" i="2"/>
  <c r="B13" i="2" l="1"/>
  <c r="B13" i="3" l="1"/>
  <c r="B3" i="2"/>
  <c r="B3" i="3" s="1"/>
  <c r="E16" i="1" l="1"/>
  <c r="C41" i="3"/>
  <c r="B14" i="3"/>
  <c r="D13" i="3"/>
  <c r="C13" i="3"/>
  <c r="C34" i="3" s="1"/>
  <c r="C33" i="2"/>
  <c r="C26" i="2"/>
  <c r="B14" i="2"/>
  <c r="D13" i="2"/>
  <c r="C13" i="2"/>
  <c r="D14" i="3" l="1"/>
  <c r="B15" i="3"/>
  <c r="D14" i="2"/>
  <c r="B15" i="2"/>
  <c r="B16" i="3" l="1"/>
  <c r="D15" i="3"/>
  <c r="D16" i="3"/>
  <c r="B16" i="2"/>
  <c r="D15" i="2"/>
  <c r="B17" i="3" l="1"/>
  <c r="B17" i="2"/>
  <c r="D16" i="2"/>
  <c r="B18" i="3" l="1"/>
  <c r="D18" i="3" s="1"/>
  <c r="D17" i="3"/>
  <c r="B18" i="2"/>
  <c r="D17" i="2"/>
  <c r="B19" i="3" l="1"/>
  <c r="D19" i="3" s="1"/>
  <c r="B19" i="2"/>
  <c r="D19" i="2" s="1"/>
  <c r="D18" i="2"/>
  <c r="B20" i="3" l="1"/>
  <c r="D20" i="3" s="1"/>
  <c r="B20" i="2"/>
  <c r="B21" i="3" l="1"/>
  <c r="B21" i="2"/>
  <c r="D20" i="2"/>
  <c r="D21" i="3" l="1"/>
  <c r="B22" i="3"/>
  <c r="B22" i="2"/>
  <c r="D21" i="2"/>
  <c r="B23" i="3" l="1"/>
  <c r="D23" i="3" s="1"/>
  <c r="D22" i="3"/>
  <c r="B23" i="2"/>
  <c r="D23" i="2" s="1"/>
  <c r="D22" i="2"/>
  <c r="B24" i="3" l="1"/>
  <c r="B24" i="2"/>
  <c r="D24" i="2" s="1"/>
  <c r="D24" i="3" l="1"/>
  <c r="B25" i="3"/>
  <c r="B25" i="2"/>
  <c r="D25" i="2" s="1"/>
  <c r="D26" i="2" s="1"/>
  <c r="D25" i="3" l="1"/>
  <c r="B26" i="3"/>
  <c r="D26" i="3" l="1"/>
  <c r="B27" i="3"/>
  <c r="D27" i="3" s="1"/>
  <c r="B28" i="3" l="1"/>
  <c r="D28" i="3" s="1"/>
  <c r="B29" i="3" l="1"/>
  <c r="D29" i="3" l="1"/>
  <c r="B30" i="3"/>
  <c r="D30" i="3" l="1"/>
  <c r="B31" i="3"/>
  <c r="D31" i="3" s="1"/>
  <c r="B32" i="3" l="1"/>
  <c r="D32" i="3" l="1"/>
  <c r="B33" i="3"/>
  <c r="D33" i="3" l="1"/>
  <c r="D34" i="3" s="1"/>
</calcChain>
</file>

<file path=xl/sharedStrings.xml><?xml version="1.0" encoding="utf-8"?>
<sst xmlns="http://schemas.openxmlformats.org/spreadsheetml/2006/main" count="123" uniqueCount="82">
  <si>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</si>
  <si>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</si>
  <si>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</si>
  <si>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</si>
  <si>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</si>
  <si>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</si>
  <si>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</si>
  <si>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</si>
  <si>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</si>
  <si>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</si>
  <si>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</si>
  <si>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</si>
  <si>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</si>
  <si>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</si>
  <si>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</si>
  <si>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</si>
  <si>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</si>
  <si>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</si>
  <si>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</si>
  <si>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</si>
  <si>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</si>
  <si>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</si>
  <si>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</si>
  <si>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</si>
  <si>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</si>
  <si>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</si>
  <si>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</si>
  <si>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</si>
  <si>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</si>
  <si>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</si>
  <si>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</si>
  <si>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</si>
  <si>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</si>
  <si>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</si>
  <si>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</si>
  <si>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</si>
  <si>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</si>
  <si>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</si>
  <si>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</si>
  <si>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</si>
  <si>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</si>
  <si>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</si>
  <si>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</si>
  <si>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</si>
  <si>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</si>
  <si>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</si>
  <si>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</si>
  <si>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</si>
  <si>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</si>
  <si>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</si>
  <si>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</si>
  <si>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</si>
  <si>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</si>
  <si>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</si>
  <si>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</si>
  <si>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</si>
  <si>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</si>
  <si>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</si>
  <si>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</si>
  <si>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</si>
  <si>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</si>
  <si>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</si>
  <si>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</si>
  <si>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</si>
  <si>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</si>
  <si>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</si>
  <si>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</si>
  <si>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</si>
  <si>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</si>
  <si>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</si>
  <si>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</si>
  <si>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</si>
  <si>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Obligasi Berkelanjutan IV Medco Energi Internasional Tahap II
Tahun 2021</t>
  </si>
  <si>
    <t>Seri A (3 tahun) : 7.75%</t>
  </si>
  <si>
    <t>Seri B (5 tahun) : 8.50%</t>
  </si>
  <si>
    <t>Energi, Oil &amp; Gas</t>
  </si>
  <si>
    <t xml:space="preserve">14 Sep – 28 Sep 2021 </t>
  </si>
  <si>
    <t>10% setiap pembayaran kupon</t>
  </si>
  <si>
    <t>Indikasi Tanggal Pembayaran</t>
  </si>
  <si>
    <t>PT Pefindo</t>
  </si>
  <si>
    <t>Obligasi: idA+ (Single A plus) dari Pefindo</t>
  </si>
  <si>
    <t>Sebanyak-banyaknya sebesar Rp5.000.000.000.000,- (ilma triliun 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</si>
</sst>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1" fillId="0" borderId="8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0" fillId="0" borderId="0" xfId="0" applyFont="1" applyAlignment="1"/>
    <xf numFmtId="10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166" fontId="1" fillId="0" borderId="0" xfId="1" applyNumberFormat="1" applyFont="1" applyAlignment="1">
      <alignment wrapText="1"/>
    </xf>
    <xf numFmtId="0" fontId="13" fillId="0" borderId="12" xfId="0" applyFont="1" applyBorder="1"/>
    <xf numFmtId="0" fontId="13" fillId="0" borderId="13" xfId="0" applyFont="1" applyBorder="1"/>
    <xf numFmtId="0" fontId="2" fillId="2" borderId="10" xfId="0" applyFont="1" applyFill="1" applyBorder="1" applyAlignment="1">
      <alignment vertical="center" wrapText="1"/>
    </xf>
    <xf numFmtId="15" fontId="3" fillId="0" borderId="11" xfId="0" applyNumberFormat="1" applyFont="1" applyBorder="1" applyAlignment="1">
      <alignment horizontal="left" vertical="center" wrapText="1"/>
    </xf>
    <xf numFmtId="10" fontId="18" fillId="0" borderId="0" xfId="2" quotePrefix="1" applyNumberFormat="1" applyFont="1" applyAlignment="1">
      <alignment horizontal="right"/>
    </xf>
    <xf numFmtId="10" fontId="18" fillId="0" borderId="0" xfId="0" quotePrefix="1" applyNumberFormat="1" applyFont="1" applyAlignment="1">
      <alignment horizontal="right"/>
    </xf>
    <xf numFmtId="3" fontId="12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/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0" fontId="3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8"/>
  <sheetViews>
    <sheetView showGridLines="0" tabSelected="1" workbookViewId="0">
      <selection activeCell="C19" sqref="C19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22.5" customWidth="1"/>
    <col min="6" max="9" width="7.59765625" customWidth="1"/>
    <col min="10" max="11" width="12.796875" bestFit="1" customWidth="1"/>
    <col min="12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31" t="s">
        <v>0</v>
      </c>
      <c r="C2" s="29" t="s">
        <v>72</v>
      </c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31" t="s">
        <v>1</v>
      </c>
      <c r="C3" s="65" t="s">
        <v>80</v>
      </c>
      <c r="D3" s="55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59" t="s">
        <v>71</v>
      </c>
      <c r="C4" s="66" t="s">
        <v>73</v>
      </c>
      <c r="D4" s="55"/>
      <c r="E4" s="5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55"/>
      <c r="C5" s="66" t="s">
        <v>74</v>
      </c>
      <c r="D5" s="55"/>
      <c r="E5" s="5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3">
      <c r="A6" s="2"/>
      <c r="B6" s="31" t="s">
        <v>2</v>
      </c>
      <c r="C6" s="68" t="s">
        <v>81</v>
      </c>
      <c r="D6" s="69"/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3">
      <c r="A7" s="2"/>
      <c r="B7" s="32" t="s">
        <v>3</v>
      </c>
      <c r="C7" s="70" t="s">
        <v>4</v>
      </c>
      <c r="D7" s="55"/>
      <c r="E7" s="5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2" t="s">
        <v>5</v>
      </c>
      <c r="C8" s="70" t="s">
        <v>75</v>
      </c>
      <c r="D8" s="55"/>
      <c r="E8" s="5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31" t="s">
        <v>6</v>
      </c>
      <c r="C9" s="71" t="s">
        <v>7</v>
      </c>
      <c r="D9" s="55"/>
      <c r="E9" s="5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3" t="s">
        <v>8</v>
      </c>
      <c r="C10" s="59" t="s">
        <v>76</v>
      </c>
      <c r="D10" s="55"/>
      <c r="E10" s="5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3" t="s">
        <v>9</v>
      </c>
      <c r="C11" s="59" t="s">
        <v>10</v>
      </c>
      <c r="D11" s="55"/>
      <c r="E11" s="55"/>
      <c r="F11" s="2"/>
      <c r="G11" s="2"/>
      <c r="H11" s="2"/>
      <c r="I11" s="45"/>
      <c r="J11" s="4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3" t="s">
        <v>11</v>
      </c>
      <c r="C12" s="59" t="s">
        <v>12</v>
      </c>
      <c r="D12" s="55"/>
      <c r="E12" s="55"/>
      <c r="F12" s="2"/>
      <c r="G12" s="2"/>
      <c r="H12" s="2"/>
      <c r="I12" s="45"/>
      <c r="J12" s="47"/>
      <c r="K12" s="4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3" t="s">
        <v>13</v>
      </c>
      <c r="C13" s="59" t="s">
        <v>14</v>
      </c>
      <c r="D13" s="55"/>
      <c r="E13" s="55"/>
      <c r="F13" s="2"/>
      <c r="G13" s="2"/>
      <c r="H13" s="2"/>
      <c r="I13" s="2"/>
      <c r="J13" s="2"/>
      <c r="K13" s="4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4" t="s">
        <v>15</v>
      </c>
      <c r="C14" s="60">
        <v>0.01</v>
      </c>
      <c r="D14" s="55"/>
      <c r="E14" s="55"/>
      <c r="F14" s="2"/>
      <c r="G14" s="2"/>
      <c r="H14" s="2"/>
      <c r="I14" s="2"/>
      <c r="J14" s="2"/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67" t="s">
        <v>16</v>
      </c>
      <c r="C15" s="35" t="s">
        <v>17</v>
      </c>
      <c r="D15" s="35" t="s">
        <v>18</v>
      </c>
      <c r="E15" s="35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55"/>
      <c r="C16" s="36">
        <v>1000000000</v>
      </c>
      <c r="D16" s="36">
        <v>10000000</v>
      </c>
      <c r="E16" s="36">
        <f>C16+D16</f>
        <v>1010000000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2" t="s">
        <v>19</v>
      </c>
      <c r="C17" s="63" t="s">
        <v>77</v>
      </c>
      <c r="D17" s="64"/>
      <c r="E17" s="6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44" customFormat="1" ht="14.25" customHeight="1" x14ac:dyDescent="0.3">
      <c r="A18" s="2"/>
      <c r="B18" s="50" t="s">
        <v>78</v>
      </c>
      <c r="C18" s="51">
        <v>44469</v>
      </c>
      <c r="D18" s="48"/>
      <c r="E18" s="4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7" t="s">
        <v>20</v>
      </c>
      <c r="C19" s="38">
        <v>44498</v>
      </c>
      <c r="D19" s="39"/>
      <c r="E19" s="4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7" t="s">
        <v>21</v>
      </c>
      <c r="C20" s="41">
        <v>44501</v>
      </c>
      <c r="D20" s="42"/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2" t="s">
        <v>22</v>
      </c>
      <c r="C21" s="61" t="s">
        <v>79</v>
      </c>
      <c r="D21" s="62"/>
      <c r="E21" s="6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2" t="s">
        <v>23</v>
      </c>
      <c r="C22" s="54" t="s">
        <v>24</v>
      </c>
      <c r="D22" s="55"/>
      <c r="E22" s="5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2" t="s">
        <v>25</v>
      </c>
      <c r="C23" s="54" t="s">
        <v>26</v>
      </c>
      <c r="D23" s="55"/>
      <c r="E23" s="5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3" t="s">
        <v>25</v>
      </c>
      <c r="C24" s="56" t="s">
        <v>26</v>
      </c>
      <c r="D24" s="57"/>
      <c r="E24" s="5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</sheetData>
  <mergeCells count="19">
    <mergeCell ref="C12:E12"/>
    <mergeCell ref="B15:B16"/>
    <mergeCell ref="C6:E6"/>
    <mergeCell ref="C7:E7"/>
    <mergeCell ref="C8:E8"/>
    <mergeCell ref="C9:E9"/>
    <mergeCell ref="C10:E10"/>
    <mergeCell ref="C3:E3"/>
    <mergeCell ref="C4:E4"/>
    <mergeCell ref="C5:E5"/>
    <mergeCell ref="B4:B5"/>
    <mergeCell ref="C11:E11"/>
    <mergeCell ref="C23:E23"/>
    <mergeCell ref="C24:E24"/>
    <mergeCell ref="C13:E13"/>
    <mergeCell ref="C14:E14"/>
    <mergeCell ref="C21:E21"/>
    <mergeCell ref="C22:E22"/>
    <mergeCell ref="C17:E17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topLeftCell="A22" workbookViewId="0">
      <selection activeCell="C35" sqref="C35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Obligasi Berkelanjutan IV Medco Energi Internasional Tahap II
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52">
        <f>7.75%</f>
        <v>7.7499999999999999E-2</v>
      </c>
      <c r="C5" s="7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0">
        <v>1000000000</v>
      </c>
      <c r="C8" s="7"/>
      <c r="D8" s="11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9">
        <f>B5</f>
        <v>7.7499999999999999E-2</v>
      </c>
      <c r="C9" s="12"/>
      <c r="D9" s="7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74" t="s">
        <v>37</v>
      </c>
      <c r="B11" s="76" t="s">
        <v>38</v>
      </c>
      <c r="C11" s="76" t="s">
        <v>39</v>
      </c>
      <c r="D11" s="76" t="s">
        <v>40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75"/>
      <c r="B12" s="75"/>
      <c r="C12" s="75"/>
      <c r="D12" s="75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41</v>
      </c>
      <c r="B13" s="16">
        <f>'Format Tabel Informasi'!C19</f>
        <v>44498</v>
      </c>
      <c r="C13" s="17">
        <f>-B8*(1+B7)</f>
        <v>-1010000000</v>
      </c>
      <c r="D13" s="18">
        <f t="shared" ref="D13" si="0">B9</f>
        <v>7.7499999999999999E-2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42</v>
      </c>
      <c r="B14" s="19">
        <f t="shared" ref="B14:B25" si="1">EDATE(B13,3)</f>
        <v>44590</v>
      </c>
      <c r="C14" s="20"/>
      <c r="D14" s="17">
        <f t="shared" ref="D14:D24" si="2">((($B$8*$B$9*(DAYS360(B13,B14))/360))*(1-$C$34))-($C$33*$B$8*(DAYS360(B13,B14))/360)</f>
        <v>17410000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43</v>
      </c>
      <c r="B15" s="19">
        <f t="shared" si="1"/>
        <v>44680</v>
      </c>
      <c r="C15" s="20"/>
      <c r="D15" s="17">
        <f t="shared" si="2"/>
        <v>17410000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44</v>
      </c>
      <c r="B16" s="19">
        <f t="shared" si="1"/>
        <v>44771</v>
      </c>
      <c r="C16" s="20"/>
      <c r="D16" s="17">
        <f t="shared" si="2"/>
        <v>17410000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45</v>
      </c>
      <c r="B17" s="19">
        <f t="shared" si="1"/>
        <v>44863</v>
      </c>
      <c r="C17" s="20"/>
      <c r="D17" s="17">
        <f t="shared" si="2"/>
        <v>17410000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46</v>
      </c>
      <c r="B18" s="19">
        <f t="shared" si="1"/>
        <v>44955</v>
      </c>
      <c r="C18" s="20"/>
      <c r="D18" s="17">
        <f t="shared" si="2"/>
        <v>17410000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47</v>
      </c>
      <c r="B19" s="19">
        <f t="shared" si="1"/>
        <v>45045</v>
      </c>
      <c r="C19" s="20"/>
      <c r="D19" s="17">
        <f t="shared" si="2"/>
        <v>17410000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48</v>
      </c>
      <c r="B20" s="19">
        <f t="shared" si="1"/>
        <v>45136</v>
      </c>
      <c r="C20" s="20"/>
      <c r="D20" s="17">
        <f t="shared" si="2"/>
        <v>17410000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49</v>
      </c>
      <c r="B21" s="19">
        <f t="shared" si="1"/>
        <v>45228</v>
      </c>
      <c r="C21" s="20"/>
      <c r="D21" s="17">
        <f t="shared" si="2"/>
        <v>17410000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50</v>
      </c>
      <c r="B22" s="19">
        <f t="shared" si="1"/>
        <v>45320</v>
      </c>
      <c r="C22" s="20"/>
      <c r="D22" s="17">
        <f t="shared" si="2"/>
        <v>17410000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51</v>
      </c>
      <c r="B23" s="19">
        <f t="shared" si="1"/>
        <v>45411</v>
      </c>
      <c r="C23" s="20"/>
      <c r="D23" s="17">
        <f t="shared" si="2"/>
        <v>17410000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52</v>
      </c>
      <c r="B24" s="19">
        <f t="shared" si="1"/>
        <v>45502</v>
      </c>
      <c r="C24" s="20"/>
      <c r="D24" s="17">
        <f t="shared" si="2"/>
        <v>17410000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53</v>
      </c>
      <c r="B25" s="19">
        <f t="shared" si="1"/>
        <v>45594</v>
      </c>
      <c r="C25" s="21"/>
      <c r="D25" s="17">
        <f>B8+((($B$8*$B$9*(DAYS360(B24,B25))/360))*(1-$C$34))-($C$33*$B$8*(DAYS360(B24,B25))/360)</f>
        <v>1017410000</v>
      </c>
      <c r="E25" s="1"/>
      <c r="F25" s="1"/>
      <c r="G25" s="1"/>
      <c r="H25" s="1"/>
      <c r="I25" s="1" t="s">
        <v>35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77" t="s">
        <v>54</v>
      </c>
      <c r="B26" s="58"/>
      <c r="C26" s="22">
        <f>SUM(C13:C16)</f>
        <v>-1010000000</v>
      </c>
      <c r="D26" s="22">
        <f t="shared" ref="D26" si="3">SUM(D14:D25)</f>
        <v>1208920000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55</v>
      </c>
      <c r="B29" s="1"/>
      <c r="C29" s="23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72" t="s">
        <v>56</v>
      </c>
      <c r="B30" s="73"/>
      <c r="C30" s="73"/>
      <c r="D30" s="73"/>
      <c r="E30" s="73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72" t="s">
        <v>57</v>
      </c>
      <c r="B31" s="73"/>
      <c r="C31" s="73"/>
      <c r="D31" s="73"/>
      <c r="E31" s="73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72" t="s">
        <v>58</v>
      </c>
      <c r="B32" s="73"/>
      <c r="C32" s="73"/>
      <c r="D32" s="73"/>
      <c r="E32" s="73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6" t="s">
        <v>59</v>
      </c>
      <c r="B33" s="1"/>
      <c r="C33" s="27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6" t="s">
        <v>60</v>
      </c>
      <c r="B34" s="1"/>
      <c r="C34" s="28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F27" sqref="F27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 Tahun)'!B3</f>
        <v>Obligasi Berkelanjutan IV Medco Energi Internasional Tahap II
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53">
        <v>8.5000000000000006E-2</v>
      </c>
      <c r="C5" s="7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0">
        <v>1000000000</v>
      </c>
      <c r="C8" s="7"/>
      <c r="D8" s="11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9">
        <f>B5</f>
        <v>8.5000000000000006E-2</v>
      </c>
      <c r="C9" s="12"/>
      <c r="D9" s="7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74" t="s">
        <v>37</v>
      </c>
      <c r="B11" s="76" t="s">
        <v>38</v>
      </c>
      <c r="C11" s="76" t="s">
        <v>39</v>
      </c>
      <c r="D11" s="76" t="s">
        <v>40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75"/>
      <c r="B12" s="75"/>
      <c r="C12" s="75"/>
      <c r="D12" s="75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41</v>
      </c>
      <c r="B13" s="16">
        <f>'Kalkulator Bonds (3 Tahun)'!B13</f>
        <v>44498</v>
      </c>
      <c r="C13" s="17">
        <f>-B8*(1+B7)</f>
        <v>-1010000000</v>
      </c>
      <c r="D13" s="18">
        <f t="shared" ref="D13" si="0">B9</f>
        <v>8.5000000000000006E-2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42</v>
      </c>
      <c r="B14" s="19">
        <f t="shared" ref="B14:B33" si="1">EDATE(B13,3)</f>
        <v>44590</v>
      </c>
      <c r="C14" s="20"/>
      <c r="D14" s="17">
        <f t="shared" ref="D14:D32" si="2">((($B$8*$B$9*(DAYS360(B13,B14))/360))*(1-$C$42))-($C$41*$B$8*(DAYS360(B13,B14))/360)</f>
        <v>19097500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43</v>
      </c>
      <c r="B15" s="19">
        <f t="shared" si="1"/>
        <v>44680</v>
      </c>
      <c r="C15" s="20"/>
      <c r="D15" s="17">
        <f t="shared" si="2"/>
        <v>19097500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44</v>
      </c>
      <c r="B16" s="19">
        <f t="shared" si="1"/>
        <v>44771</v>
      </c>
      <c r="C16" s="20"/>
      <c r="D16" s="17">
        <f t="shared" si="2"/>
        <v>19097500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45</v>
      </c>
      <c r="B17" s="19">
        <f t="shared" si="1"/>
        <v>44863</v>
      </c>
      <c r="C17" s="20"/>
      <c r="D17" s="17">
        <f t="shared" si="2"/>
        <v>19097500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46</v>
      </c>
      <c r="B18" s="19">
        <f t="shared" si="1"/>
        <v>44955</v>
      </c>
      <c r="C18" s="20"/>
      <c r="D18" s="17">
        <f t="shared" si="2"/>
        <v>19097500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47</v>
      </c>
      <c r="B19" s="19">
        <f t="shared" si="1"/>
        <v>45045</v>
      </c>
      <c r="C19" s="20"/>
      <c r="D19" s="17">
        <f t="shared" si="2"/>
        <v>19097500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48</v>
      </c>
      <c r="B20" s="19">
        <f t="shared" si="1"/>
        <v>45136</v>
      </c>
      <c r="C20" s="20"/>
      <c r="D20" s="17">
        <f t="shared" si="2"/>
        <v>19097500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49</v>
      </c>
      <c r="B21" s="19">
        <f t="shared" si="1"/>
        <v>45228</v>
      </c>
      <c r="C21" s="20"/>
      <c r="D21" s="17">
        <f t="shared" si="2"/>
        <v>19097500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50</v>
      </c>
      <c r="B22" s="19">
        <f t="shared" si="1"/>
        <v>45320</v>
      </c>
      <c r="C22" s="20"/>
      <c r="D22" s="17">
        <f t="shared" si="2"/>
        <v>19097500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51</v>
      </c>
      <c r="B23" s="19">
        <f t="shared" si="1"/>
        <v>45411</v>
      </c>
      <c r="C23" s="20"/>
      <c r="D23" s="17">
        <f t="shared" si="2"/>
        <v>19097500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52</v>
      </c>
      <c r="B24" s="19">
        <f t="shared" si="1"/>
        <v>45502</v>
      </c>
      <c r="C24" s="20"/>
      <c r="D24" s="17">
        <f t="shared" si="2"/>
        <v>19097500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62</v>
      </c>
      <c r="B25" s="19">
        <f t="shared" si="1"/>
        <v>45594</v>
      </c>
      <c r="C25" s="20"/>
      <c r="D25" s="17">
        <f t="shared" si="2"/>
        <v>19097500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63</v>
      </c>
      <c r="B26" s="19">
        <f t="shared" si="1"/>
        <v>45686</v>
      </c>
      <c r="C26" s="20"/>
      <c r="D26" s="17">
        <f t="shared" si="2"/>
        <v>19097500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64</v>
      </c>
      <c r="B27" s="19">
        <f t="shared" si="1"/>
        <v>45776</v>
      </c>
      <c r="C27" s="20"/>
      <c r="D27" s="17">
        <f t="shared" si="2"/>
        <v>19097500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65</v>
      </c>
      <c r="B28" s="19">
        <f t="shared" si="1"/>
        <v>45867</v>
      </c>
      <c r="C28" s="20"/>
      <c r="D28" s="17">
        <f t="shared" si="2"/>
        <v>19097500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66</v>
      </c>
      <c r="B29" s="19">
        <f t="shared" si="1"/>
        <v>45959</v>
      </c>
      <c r="C29" s="20"/>
      <c r="D29" s="17">
        <f t="shared" si="2"/>
        <v>19097500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67</v>
      </c>
      <c r="B30" s="19">
        <f t="shared" si="1"/>
        <v>46051</v>
      </c>
      <c r="C30" s="20"/>
      <c r="D30" s="17">
        <f t="shared" si="2"/>
        <v>19097500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68</v>
      </c>
      <c r="B31" s="19">
        <f t="shared" si="1"/>
        <v>46141</v>
      </c>
      <c r="C31" s="20"/>
      <c r="D31" s="17">
        <f t="shared" si="2"/>
        <v>19097500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69</v>
      </c>
      <c r="B32" s="19">
        <f t="shared" si="1"/>
        <v>46232</v>
      </c>
      <c r="C32" s="20"/>
      <c r="D32" s="17">
        <f t="shared" si="2"/>
        <v>19097500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70</v>
      </c>
      <c r="B33" s="19">
        <f t="shared" si="1"/>
        <v>46324</v>
      </c>
      <c r="C33" s="21"/>
      <c r="D33" s="17">
        <f>B8+((($B$8*$B$9*(DAYS360(B32,B33))/360))*(1-$C$42))-($C$41*$B$8*(DAYS360(B32,B33))/360)</f>
        <v>1019097500</v>
      </c>
      <c r="E33" s="1"/>
      <c r="F33" s="1"/>
      <c r="G33" s="1"/>
      <c r="H33" s="1"/>
      <c r="I33" s="1" t="s">
        <v>35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77" t="s">
        <v>54</v>
      </c>
      <c r="B34" s="58"/>
      <c r="C34" s="22">
        <f>SUM(C13:C16)</f>
        <v>-1010000000</v>
      </c>
      <c r="D34" s="22">
        <f t="shared" ref="D34" si="3">SUM(D14:D33)</f>
        <v>1381950000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55</v>
      </c>
      <c r="B37" s="1"/>
      <c r="C37" s="23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72" t="s">
        <v>56</v>
      </c>
      <c r="B38" s="73"/>
      <c r="C38" s="73"/>
      <c r="D38" s="73"/>
      <c r="E38" s="73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72" t="s">
        <v>57</v>
      </c>
      <c r="B39" s="73"/>
      <c r="C39" s="73"/>
      <c r="D39" s="73"/>
      <c r="E39" s="73"/>
      <c r="F39" s="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72" t="s">
        <v>58</v>
      </c>
      <c r="B40" s="73"/>
      <c r="C40" s="73"/>
      <c r="D40" s="73"/>
      <c r="E40" s="73"/>
      <c r="F40" s="2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6" t="s">
        <v>59</v>
      </c>
      <c r="B41" s="1"/>
      <c r="C41" s="27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6" t="s">
        <v>60</v>
      </c>
      <c r="B42" s="1"/>
      <c r="C42" s="28"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2021-09-14T14:39:58Z</dcterms:modified>
</cp:coreProperties>
</file>