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70 Hari)" sheetId="5" r:id="rId2"/>
    <sheet name="Kalkulator Bonds (3 Tahun)" sheetId="2" r:id="rId3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B3" i="5" l="1"/>
  <c r="B13" i="5" l="1"/>
  <c r="B13" i="2" s="1"/>
  <c r="B3" i="2"/>
  <c r="B14" i="2" l="1"/>
  <c r="C25" i="5"/>
  <c r="E13" i="5"/>
  <c r="D13" i="5"/>
  <c r="C13" i="5"/>
  <c r="C18" i="5" s="1"/>
  <c r="B14" i="5"/>
  <c r="D14" i="5" l="1"/>
  <c r="E14" i="5"/>
  <c r="B15" i="5"/>
  <c r="B16" i="5" l="1"/>
  <c r="E16" i="5" s="1"/>
  <c r="E15" i="5"/>
  <c r="D15" i="5"/>
  <c r="D16" i="5" l="1"/>
  <c r="B17" i="5"/>
  <c r="E17" i="5" s="1"/>
  <c r="E18" i="5" s="1"/>
  <c r="D17" i="5" l="1"/>
  <c r="D18" i="5" s="1"/>
  <c r="E16" i="1"/>
  <c r="C33" i="2"/>
  <c r="C26" i="2"/>
  <c r="E13" i="2"/>
  <c r="D13" i="2"/>
  <c r="C13" i="2"/>
  <c r="D14" i="2" l="1"/>
  <c r="E14" i="2"/>
  <c r="B15" i="2"/>
  <c r="E15" i="2" s="1"/>
  <c r="B16" i="2" l="1"/>
  <c r="D15" i="2"/>
  <c r="B17" i="2" l="1"/>
  <c r="E16" i="2"/>
  <c r="D16" i="2"/>
  <c r="B18" i="2" l="1"/>
  <c r="E18" i="2" s="1"/>
  <c r="D17" i="2"/>
  <c r="E17" i="2"/>
  <c r="B19" i="2" l="1"/>
  <c r="D19" i="2" s="1"/>
  <c r="D18" i="2"/>
  <c r="E19" i="2" l="1"/>
  <c r="B20" i="2"/>
  <c r="B21" i="2" l="1"/>
  <c r="E20" i="2"/>
  <c r="D20" i="2"/>
  <c r="B22" i="2" l="1"/>
  <c r="E22" i="2" s="1"/>
  <c r="D21" i="2"/>
  <c r="E21" i="2"/>
  <c r="B23" i="2" l="1"/>
  <c r="D23" i="2" s="1"/>
  <c r="D22" i="2"/>
  <c r="E23" i="2" l="1"/>
  <c r="B24" i="2"/>
  <c r="D24" i="2" s="1"/>
  <c r="B25" i="2" l="1"/>
  <c r="D25" i="2" s="1"/>
  <c r="D26" i="2" s="1"/>
  <c r="E24" i="2"/>
  <c r="E25" i="2" l="1"/>
  <c r="E26" i="2" s="1"/>
</calcChain>
</file>

<file path=xl/sharedStrings.xml><?xml version="1.0" encoding="utf-8"?>
<sst xmlns="http://schemas.openxmlformats.org/spreadsheetml/2006/main" count="109" uniqueCount="78">
  <si>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</si>
  <si>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</si>
  <si>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</si>
  <si>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</si>
  <si>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</si>
  <si>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</si>
  <si>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</si>
  <si>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</si>
  <si>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</si>
  <si>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</si>
  <si>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</si>
  <si>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</si>
  <si>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</si>
  <si>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</si>
  <si>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</si>
  <si>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</si>
  <si>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</si>
  <si>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</si>
  <si>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</si>
  <si>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</si>
  <si>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</si>
  <si>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</si>
  <si>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</si>
  <si>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</si>
  <si>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</si>
  <si>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</si>
  <si>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</si>
  <si>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</si>
  <si>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</si>
  <si>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</si>
  <si>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</si>
  <si>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</si>
  <si>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</si>
  <si>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</si>
  <si>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</si>
  <si>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</si>
  <si>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</si>
  <si>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</si>
  <si>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</si>
  <si>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</si>
  <si>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</si>
  <si>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</si>
  <si>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</si>
  <si>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</si>
  <si>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</si>
  <si>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</si>
  <si>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</si>
  <si>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</si>
  <si>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</si>
  <si>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</si>
  <si>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</si>
  <si>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</si>
  <si>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</si>
  <si>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</si>
  <si>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</si>
  <si>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</si>
  <si>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</si>
  <si>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</si>
  <si>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</si>
  <si>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</si>
  <si>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</si>
  <si>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SIMULASI INVESTASI OBLIGASI</t>
  </si>
  <si>
    <t>Nama Obligasi</t>
  </si>
  <si>
    <t>370 Hari</t>
  </si>
  <si>
    <t>Kupon 4 &amp; Pelunasan</t>
  </si>
  <si>
    <t>PT Pefindo</t>
  </si>
  <si>
    <t>sebanyak-banyaknya sebesar Rp1.700.000.000.000,- (satu trilliun tujuh ratus milliar Rupiah)</t>
  </si>
  <si>
    <t>Konstruksi</t>
  </si>
  <si>
    <t>Obligasi Berkelanjutan V Astra Sedaya Finance Tahap III Tahun 2021</t>
  </si>
  <si>
    <t>idAAA (Triple A) dari PT Pemeringkat Efek Indonesia</t>
  </si>
  <si>
    <t>Seri A (370 hari) : 3,60% – 4,25%</t>
  </si>
  <si>
    <t>Seri B (3 tahun) : 5,00% – 6,25%</t>
  </si>
  <si>
    <t xml:space="preserve">6 – 20 Sep 2021 </t>
  </si>
  <si>
    <t>Rp100 juta dan kelipatan Rp100 juta</t>
  </si>
  <si>
    <t>Indikasi Tanggal Pembayaran</t>
  </si>
  <si>
    <t>10% setiap pembayaran kupon</t>
  </si>
  <si>
    <t>3,60% – 4,25%</t>
  </si>
  <si>
    <t>5,00% – 6,25%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</si>
</sst>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7"/>
  </cellStyleXfs>
  <cellXfs count="1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1" fillId="0" borderId="8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0" fillId="2" borderId="8" xfId="0" applyFont="1" applyFill="1" applyBorder="1" applyAlignment="1">
      <alignment horizontal="left" vertical="center" wrapText="1"/>
    </xf>
    <xf numFmtId="0" fontId="18" fillId="0" borderId="7" xfId="1" applyFont="1"/>
    <xf numFmtId="0" fontId="19" fillId="0" borderId="7" xfId="1" applyFont="1"/>
    <xf numFmtId="0" fontId="0" fillId="0" borderId="7" xfId="1" applyFont="1" applyAlignment="1"/>
    <xf numFmtId="0" fontId="20" fillId="0" borderId="7" xfId="1" applyFont="1"/>
    <xf numFmtId="0" fontId="20" fillId="0" borderId="7" xfId="1" applyFont="1" applyAlignment="1">
      <alignment horizontal="right"/>
    </xf>
    <xf numFmtId="0" fontId="21" fillId="0" borderId="7" xfId="1" applyFont="1"/>
    <xf numFmtId="164" fontId="19" fillId="0" borderId="7" xfId="1" applyNumberFormat="1" applyFont="1"/>
    <xf numFmtId="10" fontId="20" fillId="3" borderId="7" xfId="1" applyNumberFormat="1" applyFont="1" applyFill="1" applyBorder="1"/>
    <xf numFmtId="164" fontId="20" fillId="3" borderId="7" xfId="1" applyNumberFormat="1" applyFont="1" applyFill="1" applyBorder="1" applyAlignment="1">
      <alignment horizontal="right"/>
    </xf>
    <xf numFmtId="41" fontId="19" fillId="0" borderId="7" xfId="1" applyNumberFormat="1" applyFont="1"/>
    <xf numFmtId="10" fontId="20" fillId="3" borderId="7" xfId="1" applyNumberFormat="1" applyFont="1" applyFill="1" applyBorder="1" applyAlignment="1">
      <alignment horizontal="right"/>
    </xf>
    <xf numFmtId="0" fontId="20" fillId="0" borderId="7" xfId="1" applyFont="1" applyAlignment="1">
      <alignment horizontal="center"/>
    </xf>
    <xf numFmtId="165" fontId="23" fillId="0" borderId="7" xfId="1" applyNumberFormat="1" applyFont="1" applyAlignment="1">
      <alignment horizontal="center" vertical="center"/>
    </xf>
    <xf numFmtId="0" fontId="19" fillId="0" borderId="6" xfId="1" applyFont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 vertical="center"/>
    </xf>
    <xf numFmtId="166" fontId="19" fillId="0" borderId="6" xfId="1" applyNumberFormat="1" applyFont="1" applyBorder="1"/>
    <xf numFmtId="10" fontId="20" fillId="3" borderId="6" xfId="1" applyNumberFormat="1" applyFont="1" applyFill="1" applyBorder="1" applyAlignment="1">
      <alignment horizontal="right"/>
    </xf>
    <xf numFmtId="10" fontId="20" fillId="3" borderId="6" xfId="1" applyNumberFormat="1" applyFont="1" applyFill="1" applyBorder="1" applyAlignment="1">
      <alignment horizontal="center"/>
    </xf>
    <xf numFmtId="165" fontId="23" fillId="0" borderId="6" xfId="1" applyNumberFormat="1" applyFont="1" applyBorder="1" applyAlignment="1">
      <alignment horizontal="center" vertical="center"/>
    </xf>
    <xf numFmtId="0" fontId="19" fillId="0" borderId="6" xfId="1" applyFont="1" applyBorder="1"/>
    <xf numFmtId="166" fontId="20" fillId="0" borderId="6" xfId="1" applyNumberFormat="1" applyFont="1" applyBorder="1"/>
    <xf numFmtId="166" fontId="22" fillId="5" borderId="6" xfId="1" applyNumberFormat="1" applyFont="1" applyFill="1" applyBorder="1" applyAlignment="1">
      <alignment horizontal="center" vertical="center"/>
    </xf>
    <xf numFmtId="0" fontId="19" fillId="0" borderId="7" xfId="1" applyFont="1" applyAlignment="1">
      <alignment horizontal="right"/>
    </xf>
    <xf numFmtId="10" fontId="19" fillId="0" borderId="7" xfId="1" applyNumberFormat="1" applyFont="1"/>
    <xf numFmtId="0" fontId="19" fillId="0" borderId="7" xfId="1" applyFont="1" applyAlignment="1">
      <alignment horizontal="left" wrapText="1"/>
    </xf>
    <xf numFmtId="0" fontId="19" fillId="0" borderId="7" xfId="1" quotePrefix="1" applyFont="1" applyAlignment="1">
      <alignment horizontal="left"/>
    </xf>
    <xf numFmtId="167" fontId="19" fillId="0" borderId="7" xfId="1" applyNumberFormat="1" applyFont="1" applyAlignment="1">
      <alignment horizontal="left"/>
    </xf>
    <xf numFmtId="9" fontId="19" fillId="0" borderId="7" xfId="1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" fillId="0" borderId="7" xfId="1" quotePrefix="1" applyFont="1" applyAlignment="1">
      <alignment horizontal="right"/>
    </xf>
    <xf numFmtId="0" fontId="0" fillId="0" borderId="0" xfId="0" applyFont="1" applyAlignment="1"/>
    <xf numFmtId="0" fontId="13" fillId="0" borderId="12" xfId="0" applyFont="1" applyBorder="1"/>
    <xf numFmtId="0" fontId="13" fillId="0" borderId="13" xfId="0" applyFont="1" applyBorder="1"/>
    <xf numFmtId="0" fontId="2" fillId="2" borderId="10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0" fontId="3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19" fillId="0" borderId="7" xfId="1" applyFont="1" applyAlignment="1">
      <alignment horizontal="left" wrapText="1"/>
    </xf>
    <xf numFmtId="0" fontId="0" fillId="0" borderId="7" xfId="1" applyFont="1" applyAlignment="1"/>
    <xf numFmtId="0" fontId="22" fillId="5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22" fillId="5" borderId="1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center" vertical="center"/>
    </xf>
    <xf numFmtId="0" fontId="13" fillId="0" borderId="5" xfId="1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8"/>
  <sheetViews>
    <sheetView showGridLines="0" tabSelected="1" workbookViewId="0">
      <selection activeCell="H16" sqref="H16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4" x14ac:dyDescent="0.3">
      <c r="A2" s="2"/>
      <c r="B2" s="75" t="s">
        <v>0</v>
      </c>
      <c r="C2" s="31" t="s">
        <v>68</v>
      </c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 x14ac:dyDescent="0.3">
      <c r="A3" s="2"/>
      <c r="B3" s="46" t="s">
        <v>1</v>
      </c>
      <c r="C3" s="88" t="s">
        <v>69</v>
      </c>
      <c r="D3" s="82"/>
      <c r="E3" s="8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81" t="s">
        <v>60</v>
      </c>
      <c r="C4" s="89" t="s">
        <v>70</v>
      </c>
      <c r="D4" s="82"/>
      <c r="E4" s="8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82"/>
      <c r="C5" s="89" t="s">
        <v>71</v>
      </c>
      <c r="D5" s="82"/>
      <c r="E5" s="8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3">
      <c r="A6" s="2"/>
      <c r="B6" s="33" t="s">
        <v>2</v>
      </c>
      <c r="C6" s="84" t="s">
        <v>66</v>
      </c>
      <c r="D6" s="85"/>
      <c r="E6" s="8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 x14ac:dyDescent="0.3">
      <c r="A7" s="2"/>
      <c r="B7" s="34" t="s">
        <v>3</v>
      </c>
      <c r="C7" s="86" t="s">
        <v>4</v>
      </c>
      <c r="D7" s="82"/>
      <c r="E7" s="8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 x14ac:dyDescent="0.3">
      <c r="A8" s="2"/>
      <c r="B8" s="34" t="s">
        <v>5</v>
      </c>
      <c r="C8" s="86" t="s">
        <v>67</v>
      </c>
      <c r="D8" s="82"/>
      <c r="E8" s="8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 x14ac:dyDescent="0.3">
      <c r="A9" s="2"/>
      <c r="B9" s="33" t="s">
        <v>6</v>
      </c>
      <c r="C9" s="87" t="s">
        <v>7</v>
      </c>
      <c r="D9" s="82"/>
      <c r="E9" s="8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5" t="s">
        <v>8</v>
      </c>
      <c r="C10" s="81" t="s">
        <v>72</v>
      </c>
      <c r="D10" s="82"/>
      <c r="E10" s="8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5" t="s">
        <v>9</v>
      </c>
      <c r="C11" s="81" t="s">
        <v>10</v>
      </c>
      <c r="D11" s="82"/>
      <c r="E11" s="8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5" t="s">
        <v>11</v>
      </c>
      <c r="C12" s="81" t="s">
        <v>73</v>
      </c>
      <c r="D12" s="82"/>
      <c r="E12" s="8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5" t="s">
        <v>12</v>
      </c>
      <c r="C13" s="81" t="s">
        <v>13</v>
      </c>
      <c r="D13" s="82"/>
      <c r="E13" s="8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6" t="s">
        <v>14</v>
      </c>
      <c r="C14" s="94">
        <v>0.01</v>
      </c>
      <c r="D14" s="82"/>
      <c r="E14" s="8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83" t="s">
        <v>15</v>
      </c>
      <c r="C15" s="37" t="s">
        <v>16</v>
      </c>
      <c r="D15" s="37" t="s">
        <v>17</v>
      </c>
      <c r="E15" s="37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82"/>
      <c r="C16" s="38">
        <v>50000000</v>
      </c>
      <c r="D16" s="38">
        <v>500000</v>
      </c>
      <c r="E16" s="38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4" t="s">
        <v>18</v>
      </c>
      <c r="C17" s="97" t="s">
        <v>75</v>
      </c>
      <c r="D17" s="98"/>
      <c r="E17" s="9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77" customFormat="1" ht="14.25" customHeight="1" x14ac:dyDescent="0.3">
      <c r="A18" s="2"/>
      <c r="B18" s="80" t="s">
        <v>74</v>
      </c>
      <c r="C18" s="40">
        <v>44490</v>
      </c>
      <c r="D18" s="78"/>
      <c r="E18" s="7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9" t="s">
        <v>19</v>
      </c>
      <c r="C19" s="40">
        <v>44491</v>
      </c>
      <c r="D19" s="41"/>
      <c r="E19" s="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9" t="s">
        <v>20</v>
      </c>
      <c r="C20" s="43">
        <v>44494</v>
      </c>
      <c r="D20" s="44"/>
      <c r="E20" s="4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4" t="s">
        <v>21</v>
      </c>
      <c r="C21" s="95" t="s">
        <v>65</v>
      </c>
      <c r="D21" s="96"/>
      <c r="E21" s="9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4" t="s">
        <v>22</v>
      </c>
      <c r="C22" s="90" t="s">
        <v>23</v>
      </c>
      <c r="D22" s="82"/>
      <c r="E22" s="8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4" t="s">
        <v>24</v>
      </c>
      <c r="C23" s="90" t="s">
        <v>25</v>
      </c>
      <c r="D23" s="82"/>
      <c r="E23" s="8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3" t="s">
        <v>24</v>
      </c>
      <c r="C24" s="91" t="s">
        <v>25</v>
      </c>
      <c r="D24" s="92"/>
      <c r="E24" s="9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</sheetData>
  <mergeCells count="19">
    <mergeCell ref="C23:E23"/>
    <mergeCell ref="C24:E24"/>
    <mergeCell ref="C13:E13"/>
    <mergeCell ref="C14:E14"/>
    <mergeCell ref="C21:E21"/>
    <mergeCell ref="C22:E22"/>
    <mergeCell ref="C17:E17"/>
    <mergeCell ref="C3:E3"/>
    <mergeCell ref="C4:E4"/>
    <mergeCell ref="C5:E5"/>
    <mergeCell ref="B4:B5"/>
    <mergeCell ref="C11:E11"/>
    <mergeCell ref="C12:E12"/>
    <mergeCell ref="B15:B16"/>
    <mergeCell ref="C6:E6"/>
    <mergeCell ref="C7:E7"/>
    <mergeCell ref="C8:E8"/>
    <mergeCell ref="C9:E9"/>
    <mergeCell ref="C10:E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G19" sqref="G18:G19"/>
    </sheetView>
  </sheetViews>
  <sheetFormatPr defaultColWidth="12.59765625" defaultRowHeight="15" customHeight="1" x14ac:dyDescent="0.25"/>
  <cols>
    <col min="1" max="1" width="19.59765625" style="49" customWidth="1"/>
    <col min="2" max="2" width="14.69921875" style="49" customWidth="1"/>
    <col min="3" max="7" width="13.3984375" style="49" customWidth="1"/>
    <col min="8" max="8" width="11" style="49" customWidth="1"/>
    <col min="9" max="9" width="11.8984375" style="49" customWidth="1"/>
    <col min="10" max="26" width="7.59765625" style="49" customWidth="1"/>
    <col min="27" max="16384" width="12.59765625" style="49"/>
  </cols>
  <sheetData>
    <row r="1" spans="1:26" ht="15.6" x14ac:dyDescent="0.3">
      <c r="A1" s="47" t="s">
        <v>61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4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 x14ac:dyDescent="0.3">
      <c r="A3" s="50" t="s">
        <v>62</v>
      </c>
      <c r="B3" s="50" t="str">
        <f>'Format Tabel Informasi'!C2</f>
        <v>Obligasi Berkelanjutan V Astra Sedaya Finance Tahap III Tahun 2021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4" x14ac:dyDescent="0.3">
      <c r="A4" s="50" t="s">
        <v>27</v>
      </c>
      <c r="B4" s="51" t="s">
        <v>63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4" x14ac:dyDescent="0.3">
      <c r="A5" s="50" t="s">
        <v>29</v>
      </c>
      <c r="B5" s="76" t="s">
        <v>76</v>
      </c>
      <c r="C5" s="52" t="s">
        <v>30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4" x14ac:dyDescent="0.3">
      <c r="A6" s="50" t="s">
        <v>31</v>
      </c>
      <c r="B6" s="53">
        <v>50000000</v>
      </c>
      <c r="C6" s="52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4" x14ac:dyDescent="0.3">
      <c r="A7" s="50" t="s">
        <v>32</v>
      </c>
      <c r="B7" s="54">
        <v>0.01</v>
      </c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4" x14ac:dyDescent="0.3">
      <c r="A8" s="50" t="s">
        <v>33</v>
      </c>
      <c r="B8" s="55">
        <v>1000000000</v>
      </c>
      <c r="C8" s="52"/>
      <c r="D8" s="56"/>
      <c r="E8" s="48"/>
      <c r="F8" s="48"/>
      <c r="G8" s="48" t="s">
        <v>34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4" x14ac:dyDescent="0.3">
      <c r="A9" s="50" t="s">
        <v>35</v>
      </c>
      <c r="B9" s="54">
        <v>3.5999999999999997E-2</v>
      </c>
      <c r="C9" s="57">
        <v>4.2500000000000003E-2</v>
      </c>
      <c r="D9" s="52" t="s">
        <v>30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4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3">
      <c r="A11" s="101" t="s">
        <v>36</v>
      </c>
      <c r="B11" s="103" t="s">
        <v>37</v>
      </c>
      <c r="C11" s="103" t="s">
        <v>38</v>
      </c>
      <c r="D11" s="103" t="s">
        <v>39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4.4" x14ac:dyDescent="0.3">
      <c r="A12" s="102"/>
      <c r="B12" s="102"/>
      <c r="C12" s="102"/>
      <c r="D12" s="102"/>
      <c r="E12" s="59"/>
      <c r="F12" s="59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4.4" x14ac:dyDescent="0.3">
      <c r="A13" s="60" t="s">
        <v>40</v>
      </c>
      <c r="B13" s="61">
        <f>'Format Tabel Informasi'!C20</f>
        <v>44494</v>
      </c>
      <c r="C13" s="62">
        <f>-B8*(1+B7)</f>
        <v>-1010000000</v>
      </c>
      <c r="D13" s="63">
        <f t="shared" ref="D13:E13" si="0">B9</f>
        <v>3.5999999999999997E-2</v>
      </c>
      <c r="E13" s="64">
        <f t="shared" si="0"/>
        <v>4.2500000000000003E-2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4" x14ac:dyDescent="0.3">
      <c r="A14" s="60" t="s">
        <v>41</v>
      </c>
      <c r="B14" s="65">
        <f t="shared" ref="B14:B17" si="1">EDATE(B13,3)</f>
        <v>44586</v>
      </c>
      <c r="C14" s="66"/>
      <c r="D14" s="62">
        <f t="shared" ref="D14:D16" si="2">((($B$8*$B$9*(DAYS360(B13,B14))/360))*(1-$C$26))-($C$25*$B$8*(DAYS360(B13,B14))/360)</f>
        <v>8072500</v>
      </c>
      <c r="E14" s="62">
        <f t="shared" ref="E14:E16" si="3">((($B$8*$C$9*(DAYS360(B13,B14))/360))*(1-$C$26))-($C$25*$B$8*(DAYS360(B13,B14))/360)</f>
        <v>9535000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4" x14ac:dyDescent="0.3">
      <c r="A15" s="60" t="s">
        <v>42</v>
      </c>
      <c r="B15" s="65">
        <f t="shared" si="1"/>
        <v>44676</v>
      </c>
      <c r="C15" s="66"/>
      <c r="D15" s="62">
        <f t="shared" si="2"/>
        <v>8072500</v>
      </c>
      <c r="E15" s="62">
        <f t="shared" si="3"/>
        <v>9535000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4" x14ac:dyDescent="0.3">
      <c r="A16" s="60" t="s">
        <v>43</v>
      </c>
      <c r="B16" s="65">
        <f t="shared" si="1"/>
        <v>44767</v>
      </c>
      <c r="C16" s="66"/>
      <c r="D16" s="62">
        <f t="shared" si="2"/>
        <v>8072500</v>
      </c>
      <c r="E16" s="62">
        <f t="shared" si="3"/>
        <v>9535000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4" x14ac:dyDescent="0.3">
      <c r="A17" s="60" t="s">
        <v>64</v>
      </c>
      <c r="B17" s="65">
        <f t="shared" si="1"/>
        <v>44859</v>
      </c>
      <c r="C17" s="67"/>
      <c r="D17" s="62">
        <f>B8+((($B$8*$B$9*(DAYS360(B16,B17))/360))*(1-$C$26))-($C$25*$B$8*(DAYS360(B16,B17))/360)</f>
        <v>1008072500</v>
      </c>
      <c r="E17" s="62">
        <f>B8+((($B$8*$C$9*(DAYS360(B16,B17))/360))*(1-$C$26))-($C$25*$B$8*(DAYS360(B16,B17))/360)</f>
        <v>1009535000</v>
      </c>
      <c r="F17" s="48"/>
      <c r="G17" s="48"/>
      <c r="H17" s="48"/>
      <c r="I17" s="48" t="s">
        <v>34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4" x14ac:dyDescent="0.3">
      <c r="A18" s="104" t="s">
        <v>53</v>
      </c>
      <c r="B18" s="105"/>
      <c r="C18" s="68">
        <f>SUM(C13:C16)</f>
        <v>-1010000000</v>
      </c>
      <c r="D18" s="68">
        <f t="shared" ref="D18:E18" si="4">SUM(D14:D17)</f>
        <v>1032290000</v>
      </c>
      <c r="E18" s="68">
        <f t="shared" si="4"/>
        <v>1038140000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4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4.4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3">
      <c r="A21" s="48" t="s">
        <v>54</v>
      </c>
      <c r="B21" s="48"/>
      <c r="C21" s="69"/>
      <c r="D21" s="70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30" customHeight="1" x14ac:dyDescent="0.3">
      <c r="A22" s="99" t="s">
        <v>55</v>
      </c>
      <c r="B22" s="100"/>
      <c r="C22" s="100"/>
      <c r="D22" s="100"/>
      <c r="E22" s="100"/>
      <c r="F22" s="7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0" customHeight="1" x14ac:dyDescent="0.3">
      <c r="A23" s="99" t="s">
        <v>56</v>
      </c>
      <c r="B23" s="100"/>
      <c r="C23" s="100"/>
      <c r="D23" s="100"/>
      <c r="E23" s="100"/>
      <c r="F23" s="71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3">
      <c r="A24" s="99" t="s">
        <v>57</v>
      </c>
      <c r="B24" s="100"/>
      <c r="C24" s="100"/>
      <c r="D24" s="100"/>
      <c r="E24" s="100"/>
      <c r="F24" s="71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3">
      <c r="A25" s="72" t="s">
        <v>58</v>
      </c>
      <c r="B25" s="48"/>
      <c r="C25" s="73">
        <f>0.01%*1.1</f>
        <v>1.1000000000000002E-4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3">
      <c r="A26" s="72" t="s">
        <v>59</v>
      </c>
      <c r="B26" s="48"/>
      <c r="C26" s="74">
        <v>0.1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3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3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3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3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3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3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3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3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3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3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3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3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3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3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3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3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3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3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3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3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3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3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3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3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3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3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3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3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3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3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3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3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3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3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3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3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3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3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3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3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3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3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3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3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3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3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3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3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3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3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3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3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3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3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3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3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3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3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3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3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3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3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3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3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3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3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3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3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3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3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3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3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3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3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3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3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3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3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3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3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3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3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3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3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3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3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3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3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3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3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3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3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3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3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3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3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3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3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3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3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3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3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3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3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3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3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3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3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3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3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3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3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3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3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3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3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3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3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3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3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3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3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3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3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3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3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3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3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3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3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3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3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3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3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3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3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3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3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3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3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3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3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3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3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3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3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3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3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3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3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3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3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3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3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3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3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3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3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3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3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3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3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3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3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3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3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3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3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3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3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3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3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3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3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3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3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3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3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3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3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3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3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3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3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3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3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3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3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3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3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3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3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3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3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3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3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3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3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3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3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3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3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3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3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3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3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3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3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3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3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3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3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3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3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3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3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3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3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3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3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3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3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3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3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3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3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3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3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3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3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3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3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3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3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3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3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3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3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3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3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3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3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3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3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3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3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3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3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3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3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3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3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3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3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3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3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3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3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3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3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3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3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3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3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3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3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3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3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3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3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3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3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3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3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3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3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3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3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3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3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3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3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3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3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3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3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3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3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3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3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3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3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3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3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3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3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3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3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3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3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3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3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3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3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3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3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3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3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3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3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3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3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3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3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3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3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3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3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3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3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3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3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3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3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3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3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3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3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3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3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3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3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3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3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3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3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3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3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3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3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3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3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3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3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3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3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3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3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3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3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3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3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3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3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3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3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3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3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3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3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3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3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3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3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3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3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3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3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3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3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3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3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3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3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3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3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3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3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3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3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3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3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3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3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3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3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3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3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3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3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3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3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3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3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3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3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3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3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3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3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3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3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3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3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3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3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3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3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3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3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3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3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3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3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3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3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3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3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3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3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3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3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3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3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3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3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3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3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3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3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3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3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3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3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3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3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3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3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3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3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3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3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3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3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3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3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3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3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3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3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3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3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3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3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3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3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3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3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3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3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3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3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3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3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3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3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3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3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3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3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3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3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3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3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3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3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3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3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3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3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3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3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3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3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3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3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3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3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3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3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3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3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3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3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3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3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3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3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3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3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3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3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3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3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3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3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3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3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3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3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3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3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3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3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3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3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3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3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3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3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3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3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3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3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3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3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3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3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3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3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3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3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3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3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3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3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3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3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3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3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3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3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3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3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3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3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3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3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3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3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3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3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3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3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3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3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3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3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3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3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3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3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3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3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3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3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3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3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3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3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3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3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3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3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3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3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3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3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3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3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3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3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3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3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3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3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3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3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3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3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3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3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3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3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3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3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3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3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3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3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3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3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3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3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3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3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3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3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3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3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3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3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3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3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3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3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3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3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3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3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3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3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3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3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3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3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3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3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3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3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3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3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3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3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3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3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3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3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3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3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3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3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3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3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3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3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3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3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3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3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3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3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3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3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3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3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3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3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3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3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3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3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3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3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3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3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3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3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3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3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3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3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3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3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3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3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3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3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3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3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3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3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3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3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3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3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3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3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3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3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3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3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3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3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3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3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3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3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3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3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3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3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3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3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3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3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3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3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3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3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3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3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3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3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3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3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3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3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3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3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3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3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3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3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3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3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3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3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3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3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3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3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3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3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3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3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3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3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3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3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3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3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3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3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3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3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3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3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3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3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3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3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3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3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3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3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3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3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3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3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3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3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3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3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3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3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3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3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3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3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3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3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3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3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3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3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3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3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3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3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3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3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3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3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3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3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3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3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3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3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3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3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3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3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3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3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3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3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3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3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3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3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3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3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3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3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3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3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3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3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3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3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3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3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3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3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3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3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3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3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3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3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3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3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3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3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3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3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3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3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3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3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3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3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3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3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3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3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8">
    <mergeCell ref="A23:E23"/>
    <mergeCell ref="A24:E24"/>
    <mergeCell ref="A11:A12"/>
    <mergeCell ref="B11:B12"/>
    <mergeCell ref="C11:C12"/>
    <mergeCell ref="D11:D12"/>
    <mergeCell ref="A18:B18"/>
    <mergeCell ref="A22:E2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J11" sqref="J11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(370 Hari)'!B3</f>
        <v>Obligasi Berkelanjutan V Astra Sedaya Finance Tahap III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27</v>
      </c>
      <c r="B4" s="6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7" t="s">
        <v>77</v>
      </c>
      <c r="C5" s="8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9">
        <v>50000000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1">
        <v>1000000000</v>
      </c>
      <c r="C8" s="8"/>
      <c r="D8" s="12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10">
        <v>0.05</v>
      </c>
      <c r="C9" s="13">
        <v>6.25E-2</v>
      </c>
      <c r="D9" s="8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08" t="s">
        <v>36</v>
      </c>
      <c r="B11" s="110" t="s">
        <v>37</v>
      </c>
      <c r="C11" s="110" t="s">
        <v>38</v>
      </c>
      <c r="D11" s="110" t="s">
        <v>39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109"/>
      <c r="B12" s="109"/>
      <c r="C12" s="109"/>
      <c r="D12" s="109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40</v>
      </c>
      <c r="B13" s="17">
        <f>'Kalkulator Bonds (370 Hari)'!B13</f>
        <v>44494</v>
      </c>
      <c r="C13" s="18">
        <f>-B8*(1+B7)</f>
        <v>-1010000000</v>
      </c>
      <c r="D13" s="19">
        <f t="shared" ref="D13:E13" si="0">B9</f>
        <v>0.05</v>
      </c>
      <c r="E13" s="20">
        <f t="shared" si="0"/>
        <v>6.25E-2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41</v>
      </c>
      <c r="B14" s="21">
        <f t="shared" ref="B14:B25" si="1">EDATE(B13,3)</f>
        <v>44586</v>
      </c>
      <c r="C14" s="22"/>
      <c r="D14" s="18">
        <f t="shared" ref="D14:D24" si="2">((($B$8*$B$9*(DAYS360(B13,B14))/360))*(1-$C$34))-($C$33*$B$8*(DAYS360(B13,B14))/360)</f>
        <v>11222500</v>
      </c>
      <c r="E14" s="18">
        <f t="shared" ref="E14:E24" si="3">((($B$8*$C$9*(DAYS360(B13,B14))/360))*(1-$C$34))-($C$33*$B$8*(DAYS360(B13,B14))/360)</f>
        <v>14035000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42</v>
      </c>
      <c r="B15" s="21">
        <f t="shared" si="1"/>
        <v>44676</v>
      </c>
      <c r="C15" s="22"/>
      <c r="D15" s="18">
        <f t="shared" si="2"/>
        <v>11222500</v>
      </c>
      <c r="E15" s="18">
        <f t="shared" si="3"/>
        <v>14035000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43</v>
      </c>
      <c r="B16" s="21">
        <f t="shared" si="1"/>
        <v>44767</v>
      </c>
      <c r="C16" s="22"/>
      <c r="D16" s="18">
        <f t="shared" si="2"/>
        <v>11222500</v>
      </c>
      <c r="E16" s="18">
        <f t="shared" si="3"/>
        <v>14035000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44</v>
      </c>
      <c r="B17" s="21">
        <f t="shared" si="1"/>
        <v>44859</v>
      </c>
      <c r="C17" s="22"/>
      <c r="D17" s="18">
        <f t="shared" si="2"/>
        <v>11222500</v>
      </c>
      <c r="E17" s="18">
        <f t="shared" si="3"/>
        <v>14035000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45</v>
      </c>
      <c r="B18" s="21">
        <f t="shared" si="1"/>
        <v>44951</v>
      </c>
      <c r="C18" s="22"/>
      <c r="D18" s="18">
        <f t="shared" si="2"/>
        <v>11222500</v>
      </c>
      <c r="E18" s="18">
        <f t="shared" si="3"/>
        <v>14035000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46</v>
      </c>
      <c r="B19" s="21">
        <f t="shared" si="1"/>
        <v>45041</v>
      </c>
      <c r="C19" s="22"/>
      <c r="D19" s="18">
        <f t="shared" si="2"/>
        <v>11222500</v>
      </c>
      <c r="E19" s="18">
        <f t="shared" si="3"/>
        <v>14035000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47</v>
      </c>
      <c r="B20" s="21">
        <f t="shared" si="1"/>
        <v>45132</v>
      </c>
      <c r="C20" s="22"/>
      <c r="D20" s="18">
        <f t="shared" si="2"/>
        <v>11222500</v>
      </c>
      <c r="E20" s="18">
        <f t="shared" si="3"/>
        <v>14035000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48</v>
      </c>
      <c r="B21" s="21">
        <f t="shared" si="1"/>
        <v>45224</v>
      </c>
      <c r="C21" s="22"/>
      <c r="D21" s="18">
        <f t="shared" si="2"/>
        <v>11222500</v>
      </c>
      <c r="E21" s="18">
        <f t="shared" si="3"/>
        <v>14035000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49</v>
      </c>
      <c r="B22" s="21">
        <f t="shared" si="1"/>
        <v>45316</v>
      </c>
      <c r="C22" s="22"/>
      <c r="D22" s="18">
        <f t="shared" si="2"/>
        <v>11222500</v>
      </c>
      <c r="E22" s="18">
        <f t="shared" si="3"/>
        <v>14035000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50</v>
      </c>
      <c r="B23" s="21">
        <f t="shared" si="1"/>
        <v>45407</v>
      </c>
      <c r="C23" s="22"/>
      <c r="D23" s="18">
        <f t="shared" si="2"/>
        <v>11222500</v>
      </c>
      <c r="E23" s="18">
        <f t="shared" si="3"/>
        <v>14035000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51</v>
      </c>
      <c r="B24" s="21">
        <f t="shared" si="1"/>
        <v>45498</v>
      </c>
      <c r="C24" s="22"/>
      <c r="D24" s="18">
        <f t="shared" si="2"/>
        <v>11222500</v>
      </c>
      <c r="E24" s="18">
        <f t="shared" si="3"/>
        <v>14035000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52</v>
      </c>
      <c r="B25" s="21">
        <f t="shared" si="1"/>
        <v>45590</v>
      </c>
      <c r="C25" s="23"/>
      <c r="D25" s="18">
        <f>B8+((($B$8*$B$9*(DAYS360(B24,B25))/360))*(1-$C$34))-($C$33*$B$8*(DAYS360(B24,B25))/360)</f>
        <v>1011222500</v>
      </c>
      <c r="E25" s="18">
        <f>B8+((($B$8*$C$9*(DAYS360(B24,B25))/360))*(1-$C$34))-($C$33*$B$8*(DAYS360(B24,B25))/360)</f>
        <v>1014035000</v>
      </c>
      <c r="F25" s="1"/>
      <c r="G25" s="1"/>
      <c r="H25" s="1"/>
      <c r="I25" s="1" t="s">
        <v>34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11" t="s">
        <v>53</v>
      </c>
      <c r="B26" s="93"/>
      <c r="C26" s="24">
        <f>SUM(C13:C16)</f>
        <v>-1010000000</v>
      </c>
      <c r="D26" s="24">
        <f t="shared" ref="D26:E26" si="4">SUM(D14:D25)</f>
        <v>1134670000</v>
      </c>
      <c r="E26" s="24">
        <f t="shared" si="4"/>
        <v>1168420000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54</v>
      </c>
      <c r="B29" s="1"/>
      <c r="C29" s="25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106" t="s">
        <v>55</v>
      </c>
      <c r="B30" s="107"/>
      <c r="C30" s="107"/>
      <c r="D30" s="107"/>
      <c r="E30" s="107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106" t="s">
        <v>56</v>
      </c>
      <c r="B31" s="107"/>
      <c r="C31" s="107"/>
      <c r="D31" s="107"/>
      <c r="E31" s="107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106" t="s">
        <v>57</v>
      </c>
      <c r="B32" s="107"/>
      <c r="C32" s="107"/>
      <c r="D32" s="107"/>
      <c r="E32" s="107"/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8" t="s">
        <v>58</v>
      </c>
      <c r="B33" s="1"/>
      <c r="C33" s="29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8" t="s">
        <v>59</v>
      </c>
      <c r="B34" s="1"/>
      <c r="C34" s="30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2021-09-07T16:53:25Z</dcterms:modified>
</cp:coreProperties>
</file>