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 activeTab="2"/>
  </bookViews>
  <sheets>
    <sheet name="Format Tabel Informasi" sheetId="1" r:id="rId1"/>
    <sheet name="Kalkulator Bonds (5 Tahun)" sheetId="3" r:id="rId2"/>
    <sheet name="Kalkulator Bonds (7 Tahun)" sheetId="4" r:id="rId3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D14" i="3" l="1"/>
  <c r="B13" i="4" l="1"/>
  <c r="B3" i="4"/>
  <c r="B13" i="3"/>
  <c r="E16" i="1" l="1"/>
  <c r="C49" i="4"/>
  <c r="B14" i="4"/>
  <c r="D13" i="4"/>
  <c r="C13" i="4"/>
  <c r="C42" i="4" s="1"/>
  <c r="C41" i="3"/>
  <c r="B14" i="3"/>
  <c r="D13" i="3"/>
  <c r="C13" i="3"/>
  <c r="C34" i="3" s="1"/>
  <c r="B15" i="4" l="1"/>
  <c r="B15" i="3"/>
  <c r="D14" i="4"/>
  <c r="D15" i="4" l="1"/>
  <c r="B16" i="4"/>
  <c r="D16" i="4" s="1"/>
  <c r="B16" i="3"/>
  <c r="D16" i="3" s="1"/>
  <c r="D15" i="3"/>
  <c r="B17" i="4" l="1"/>
  <c r="B17" i="3"/>
  <c r="B18" i="4" l="1"/>
  <c r="B19" i="4" s="1"/>
  <c r="D17" i="4"/>
  <c r="B18" i="3"/>
  <c r="D18" i="3" s="1"/>
  <c r="D17" i="3"/>
  <c r="D18" i="4"/>
  <c r="B19" i="3" l="1"/>
  <c r="D19" i="3" s="1"/>
  <c r="B20" i="4"/>
  <c r="D19" i="4"/>
  <c r="B20" i="3" l="1"/>
  <c r="D20" i="3" s="1"/>
  <c r="B21" i="4"/>
  <c r="D20" i="4"/>
  <c r="B21" i="3" l="1"/>
  <c r="B22" i="4"/>
  <c r="D21" i="4"/>
  <c r="D21" i="3" l="1"/>
  <c r="B22" i="3"/>
  <c r="D22" i="4"/>
  <c r="B23" i="4"/>
  <c r="B23" i="3" l="1"/>
  <c r="D23" i="3" s="1"/>
  <c r="D22" i="3"/>
  <c r="D23" i="4"/>
  <c r="B24" i="4"/>
  <c r="D24" i="4" l="1"/>
  <c r="B24" i="3"/>
  <c r="B25" i="4"/>
  <c r="D25" i="4" s="1"/>
  <c r="D24" i="3" l="1"/>
  <c r="B25" i="3"/>
  <c r="B26" i="4"/>
  <c r="D25" i="3" l="1"/>
  <c r="B26" i="3"/>
  <c r="B27" i="4"/>
  <c r="D26" i="4"/>
  <c r="D26" i="3" l="1"/>
  <c r="B27" i="3"/>
  <c r="D27" i="3" s="1"/>
  <c r="D27" i="4"/>
  <c r="B28" i="4"/>
  <c r="B28" i="3" l="1"/>
  <c r="D28" i="3" s="1"/>
  <c r="B29" i="4"/>
  <c r="D28" i="4"/>
  <c r="B29" i="3" l="1"/>
  <c r="B30" i="4"/>
  <c r="D29" i="4"/>
  <c r="D29" i="3" l="1"/>
  <c r="B30" i="3"/>
  <c r="B31" i="4"/>
  <c r="D30" i="4"/>
  <c r="D30" i="3" l="1"/>
  <c r="B31" i="3"/>
  <c r="D31" i="3" s="1"/>
  <c r="D31" i="4"/>
  <c r="B32" i="4"/>
  <c r="B32" i="3" l="1"/>
  <c r="B33" i="4"/>
  <c r="D32" i="4"/>
  <c r="D32" i="3" l="1"/>
  <c r="B33" i="3"/>
  <c r="B34" i="4"/>
  <c r="D33" i="4"/>
  <c r="D33" i="3" l="1"/>
  <c r="D34" i="3" s="1"/>
  <c r="B35" i="4"/>
  <c r="D34" i="4"/>
  <c r="D35" i="4" l="1"/>
  <c r="B36" i="4"/>
  <c r="D36" i="4" l="1"/>
  <c r="B37" i="4"/>
  <c r="B38" i="4" l="1"/>
  <c r="D37" i="4"/>
  <c r="B39" i="4" l="1"/>
  <c r="D38" i="4"/>
  <c r="D39" i="4" l="1"/>
  <c r="B40" i="4"/>
  <c r="B41" i="4" l="1"/>
  <c r="D40" i="4"/>
  <c r="D41" i="4" l="1"/>
  <c r="D42" i="4" s="1"/>
</calcChain>
</file>

<file path=xl/sharedStrings.xml><?xml version="1.0" encoding="utf-8"?>
<sst xmlns="http://schemas.openxmlformats.org/spreadsheetml/2006/main" count="138" uniqueCount="89">
  <si>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</si>
  <si>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</si>
  <si>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</si>
  <si>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</si>
  <si>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</si>
  <si>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</si>
  <si>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</si>
  <si>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</si>
  <si>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</si>
  <si>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</si>
  <si>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</si>
  <si>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</si>
  <si>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</si>
  <si>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</si>
  <si>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</si>
  <si>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</si>
  <si>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</si>
  <si>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</si>
  <si>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</si>
  <si>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</si>
  <si>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</si>
  <si>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</si>
  <si>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</si>
  <si>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</si>
  <si>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</si>
  <si>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</si>
  <si>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</si>
  <si>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</si>
  <si>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</si>
  <si>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</si>
  <si>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</si>
  <si>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</si>
  <si>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</si>
  <si>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</si>
  <si>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</si>
  <si>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</si>
  <si>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</si>
  <si>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</si>
  <si>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</si>
  <si>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</si>
  <si>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</si>
  <si>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</si>
  <si>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</si>
  <si>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</si>
  <si>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</si>
  <si>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</si>
  <si>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</si>
  <si>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</si>
  <si>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</si>
  <si>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</si>
  <si>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</si>
  <si>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</si>
  <si>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</si>
  <si>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</si>
  <si>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</si>
  <si>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</si>
  <si>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</si>
  <si>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</si>
  <si>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</si>
  <si>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</si>
  <si>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</si>
  <si>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</si>
  <si>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</si>
  <si>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</si>
  <si>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</si>
  <si>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</si>
  <si>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</si>
  <si>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</si>
  <si>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</si>
  <si>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</si>
  <si>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</si>
  <si>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</si>
  <si>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</si>
  <si>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</si>
  <si>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</si>
  <si>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</si>
  <si>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</si>
  <si>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</si>
  <si>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</si>
  <si>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Konstruksi</t>
  </si>
  <si>
    <t xml:space="preserve">Obligasi III Waskita Karya Tahun 2021    </t>
  </si>
  <si>
    <t>idAAA(gg) (Triple A; Government Guarantee)</t>
  </si>
  <si>
    <t>Seri B (5 tahun) : 6.1%</t>
  </si>
  <si>
    <t>Seri C (7 tahun) : 6.8%</t>
  </si>
  <si>
    <t>Obligasi sebanyak-banyaknya sebesar Rp2,600,000,000,000,- (dua triliun enam ratus miliar Rupi</t>
  </si>
  <si>
    <t xml:space="preserve">6 – 8 September 2021 </t>
  </si>
  <si>
    <t>Indikasi Tanggal Pembayara</t>
  </si>
  <si>
    <t>Kupon</t>
  </si>
  <si>
    <t>10% setiap pembayaran kupon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</si>
</sst>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9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10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166" fontId="1" fillId="0" borderId="0" xfId="1" applyNumberFormat="1" applyFont="1" applyAlignment="1">
      <alignment wrapText="1"/>
    </xf>
    <xf numFmtId="0" fontId="0" fillId="0" borderId="0" xfId="0" applyFont="1" applyAlignment="1"/>
    <xf numFmtId="15" fontId="12" fillId="0" borderId="16" xfId="0" applyNumberFormat="1" applyFont="1" applyBorder="1" applyAlignment="1">
      <alignment horizontal="left" vertical="center" wrapText="1"/>
    </xf>
    <xf numFmtId="0" fontId="13" fillId="0" borderId="17" xfId="0" applyFont="1" applyBorder="1" applyAlignment="1"/>
    <xf numFmtId="0" fontId="13" fillId="0" borderId="18" xfId="0" applyFont="1" applyBorder="1" applyAlignment="1"/>
    <xf numFmtId="0" fontId="2" fillId="2" borderId="10" xfId="0" applyFont="1" applyFill="1" applyBorder="1" applyAlignment="1">
      <alignment vertical="center" wrapText="1"/>
    </xf>
    <xf numFmtId="10" fontId="18" fillId="0" borderId="0" xfId="0" quotePrefix="1" applyNumberFormat="1" applyFont="1" applyAlignment="1">
      <alignment horizontal="right"/>
    </xf>
    <xf numFmtId="0" fontId="14" fillId="3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3" fontId="1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10" fontId="14" fillId="3" borderId="8" xfId="0" applyNumberFormat="1" applyFont="1" applyFill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7"/>
  <sheetViews>
    <sheetView showGridLines="0" workbookViewId="0">
      <selection activeCell="C18" sqref="C18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9" width="7.59765625" customWidth="1"/>
    <col min="10" max="11" width="12.796875" bestFit="1" customWidth="1"/>
    <col min="12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6.2" customHeight="1" x14ac:dyDescent="0.3">
      <c r="A2" s="2"/>
      <c r="B2" s="29" t="s">
        <v>0</v>
      </c>
      <c r="C2" s="58" t="s">
        <v>80</v>
      </c>
      <c r="D2" s="59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8" customHeight="1" x14ac:dyDescent="0.3">
      <c r="A3" s="2"/>
      <c r="B3" s="29" t="s">
        <v>1</v>
      </c>
      <c r="C3" s="67" t="s">
        <v>81</v>
      </c>
      <c r="D3" s="52"/>
      <c r="E3" s="5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51" t="s">
        <v>78</v>
      </c>
      <c r="C4" s="68" t="s">
        <v>82</v>
      </c>
      <c r="D4" s="69"/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52"/>
      <c r="C5" s="71" t="s">
        <v>83</v>
      </c>
      <c r="D5" s="52"/>
      <c r="E5" s="5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6" customHeight="1" x14ac:dyDescent="0.3">
      <c r="A6" s="2"/>
      <c r="B6" s="29" t="s">
        <v>2</v>
      </c>
      <c r="C6" s="54" t="s">
        <v>84</v>
      </c>
      <c r="D6" s="55"/>
      <c r="E6" s="5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3">
      <c r="A7" s="2"/>
      <c r="B7" s="30" t="s">
        <v>3</v>
      </c>
      <c r="C7" s="56" t="s">
        <v>4</v>
      </c>
      <c r="D7" s="52"/>
      <c r="E7" s="5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0" t="s">
        <v>5</v>
      </c>
      <c r="C8" s="56" t="s">
        <v>79</v>
      </c>
      <c r="D8" s="52"/>
      <c r="E8" s="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29" t="s">
        <v>6</v>
      </c>
      <c r="C9" s="57" t="s">
        <v>7</v>
      </c>
      <c r="D9" s="52"/>
      <c r="E9" s="5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1" t="s">
        <v>8</v>
      </c>
      <c r="C10" s="51" t="s">
        <v>85</v>
      </c>
      <c r="D10" s="52"/>
      <c r="E10" s="5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1" t="s">
        <v>9</v>
      </c>
      <c r="C11" s="51" t="s">
        <v>10</v>
      </c>
      <c r="D11" s="52"/>
      <c r="E11" s="52"/>
      <c r="F11" s="2"/>
      <c r="G11" s="2"/>
      <c r="H11" s="2"/>
      <c r="I11" s="42"/>
      <c r="J11" s="4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1" t="s">
        <v>11</v>
      </c>
      <c r="C12" s="51" t="s">
        <v>12</v>
      </c>
      <c r="D12" s="52"/>
      <c r="E12" s="52"/>
      <c r="F12" s="2"/>
      <c r="G12" s="2"/>
      <c r="H12" s="2"/>
      <c r="I12" s="42"/>
      <c r="J12" s="44"/>
      <c r="K12" s="4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1" t="s">
        <v>13</v>
      </c>
      <c r="C13" s="51" t="s">
        <v>14</v>
      </c>
      <c r="D13" s="52"/>
      <c r="E13" s="52"/>
      <c r="F13" s="2"/>
      <c r="G13" s="2"/>
      <c r="H13" s="2"/>
      <c r="I13" s="2"/>
      <c r="J13" s="2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2" t="s">
        <v>15</v>
      </c>
      <c r="C14" s="65">
        <v>0.01</v>
      </c>
      <c r="D14" s="52"/>
      <c r="E14" s="52"/>
      <c r="F14" s="2"/>
      <c r="G14" s="2"/>
      <c r="H14" s="2"/>
      <c r="I14" s="2"/>
      <c r="J14" s="2"/>
      <c r="K14" s="4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53" t="s">
        <v>16</v>
      </c>
      <c r="C15" s="33" t="s">
        <v>17</v>
      </c>
      <c r="D15" s="33" t="s">
        <v>18</v>
      </c>
      <c r="E15" s="33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52"/>
      <c r="C16" s="34">
        <v>1000000000</v>
      </c>
      <c r="D16" s="34">
        <v>10000000</v>
      </c>
      <c r="E16" s="34">
        <f>C16+D16</f>
        <v>1010000000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0" t="s">
        <v>19</v>
      </c>
      <c r="C17" s="78" t="s">
        <v>88</v>
      </c>
      <c r="D17" s="66"/>
      <c r="E17" s="6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5" t="s">
        <v>20</v>
      </c>
      <c r="C18" s="36">
        <v>44463</v>
      </c>
      <c r="D18" s="37"/>
      <c r="E18" s="3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5" t="s">
        <v>21</v>
      </c>
      <c r="C19" s="39">
        <v>44466</v>
      </c>
      <c r="D19" s="40"/>
      <c r="E19" s="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45" customFormat="1" ht="14.25" customHeight="1" x14ac:dyDescent="0.3">
      <c r="A20" s="2"/>
      <c r="B20" s="49" t="s">
        <v>86</v>
      </c>
      <c r="C20" s="46">
        <v>44462</v>
      </c>
      <c r="D20" s="47"/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0" t="s">
        <v>22</v>
      </c>
      <c r="C21" s="61" t="s">
        <v>23</v>
      </c>
      <c r="D21" s="52"/>
      <c r="E21" s="5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0" t="s">
        <v>24</v>
      </c>
      <c r="C22" s="61" t="s">
        <v>25</v>
      </c>
      <c r="D22" s="52"/>
      <c r="E22" s="5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24</v>
      </c>
      <c r="C23" s="62" t="s">
        <v>25</v>
      </c>
      <c r="D23" s="63"/>
      <c r="E23" s="6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</sheetData>
  <mergeCells count="19">
    <mergeCell ref="C2:E2"/>
    <mergeCell ref="C22:E22"/>
    <mergeCell ref="C23:E23"/>
    <mergeCell ref="C13:E13"/>
    <mergeCell ref="C14:E14"/>
    <mergeCell ref="C21:E21"/>
    <mergeCell ref="C17:E17"/>
    <mergeCell ref="C3:E3"/>
    <mergeCell ref="C4:E4"/>
    <mergeCell ref="C5:E5"/>
    <mergeCell ref="B4:B5"/>
    <mergeCell ref="C11:E11"/>
    <mergeCell ref="C12:E12"/>
    <mergeCell ref="B15:B16"/>
    <mergeCell ref="C6:E6"/>
    <mergeCell ref="C7:E7"/>
    <mergeCell ref="C8:E8"/>
    <mergeCell ref="C9:E9"/>
    <mergeCell ref="C10:E10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000"/>
  <sheetViews>
    <sheetView showGridLines="0" workbookViewId="0">
      <selection activeCell="C43" sqref="C43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6" width="13.3984375" customWidth="1"/>
    <col min="7" max="7" width="11" customWidth="1"/>
    <col min="8" max="8" width="11.8984375" customWidth="1"/>
    <col min="9" max="25" width="7.59765625" customWidth="1"/>
  </cols>
  <sheetData>
    <row r="1" spans="1:25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3">
      <c r="A3" s="5" t="s">
        <v>0</v>
      </c>
      <c r="B3" s="5" t="s">
        <v>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4" x14ac:dyDescent="0.3">
      <c r="A4" s="5" t="s">
        <v>27</v>
      </c>
      <c r="B4" s="6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4" x14ac:dyDescent="0.3">
      <c r="A5" s="5" t="s">
        <v>87</v>
      </c>
      <c r="B5" s="50">
        <v>6.0999999999999999E-2</v>
      </c>
      <c r="C5" s="7" t="s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4" x14ac:dyDescent="0.3">
      <c r="A6" s="5" t="s">
        <v>30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4" x14ac:dyDescent="0.3">
      <c r="A7" s="5" t="s">
        <v>31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4" x14ac:dyDescent="0.3">
      <c r="A8" s="5" t="s">
        <v>32</v>
      </c>
      <c r="B8" s="10">
        <v>1000000000</v>
      </c>
      <c r="C8" s="7"/>
      <c r="D8" s="11"/>
      <c r="E8" s="1"/>
      <c r="F8" s="1" t="s">
        <v>33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4" x14ac:dyDescent="0.3">
      <c r="A9" s="5" t="s">
        <v>87</v>
      </c>
      <c r="B9" s="9">
        <v>6.0999999999999999E-2</v>
      </c>
      <c r="C9" s="12"/>
      <c r="D9" s="7" t="s">
        <v>29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">
      <c r="A11" s="74" t="s">
        <v>35</v>
      </c>
      <c r="B11" s="76" t="s">
        <v>36</v>
      </c>
      <c r="C11" s="76" t="s">
        <v>37</v>
      </c>
      <c r="D11" s="76" t="s">
        <v>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4.4" x14ac:dyDescent="0.3">
      <c r="A12" s="75"/>
      <c r="B12" s="75"/>
      <c r="C12" s="75"/>
      <c r="D12" s="75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4.4" x14ac:dyDescent="0.3">
      <c r="A13" s="15" t="s">
        <v>39</v>
      </c>
      <c r="B13" s="16">
        <f>'Format Tabel Informasi'!C19</f>
        <v>44466</v>
      </c>
      <c r="C13" s="17">
        <f>-B8*(1+B7)</f>
        <v>-1010000000</v>
      </c>
      <c r="D13" s="18">
        <f t="shared" ref="D13" si="0">B9</f>
        <v>6.0999999999999999E-2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 x14ac:dyDescent="0.3">
      <c r="A14" s="15" t="s">
        <v>40</v>
      </c>
      <c r="B14" s="19">
        <f t="shared" ref="B14:B33" si="1">EDATE(B13,3)</f>
        <v>44557</v>
      </c>
      <c r="C14" s="20"/>
      <c r="D14" s="17">
        <f>((($B$8*$B$9*(DAYS360(B13,B14))/360))*(1-$C$42))-($C$41*$B$8*(DAYS360(B13,B14))/360)</f>
        <v>13697500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 x14ac:dyDescent="0.3">
      <c r="A15" s="15" t="s">
        <v>41</v>
      </c>
      <c r="B15" s="19">
        <f t="shared" si="1"/>
        <v>44647</v>
      </c>
      <c r="C15" s="20"/>
      <c r="D15" s="17">
        <f t="shared" ref="D14:D32" si="2">((($B$8*$B$9*(DAYS360(B14,B15))/360))*(1-$C$42))-($C$41*$B$8*(DAYS360(B14,B15))/360)</f>
        <v>13697500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4" x14ac:dyDescent="0.3">
      <c r="A16" s="15" t="s">
        <v>42</v>
      </c>
      <c r="B16" s="19">
        <f t="shared" si="1"/>
        <v>44739</v>
      </c>
      <c r="C16" s="20"/>
      <c r="D16" s="17">
        <f t="shared" si="2"/>
        <v>13697500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4" x14ac:dyDescent="0.3">
      <c r="A17" s="15" t="s">
        <v>43</v>
      </c>
      <c r="B17" s="19">
        <f t="shared" si="1"/>
        <v>44831</v>
      </c>
      <c r="C17" s="20"/>
      <c r="D17" s="17">
        <f t="shared" si="2"/>
        <v>13697500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4" x14ac:dyDescent="0.3">
      <c r="A18" s="15" t="s">
        <v>44</v>
      </c>
      <c r="B18" s="19">
        <f t="shared" si="1"/>
        <v>44922</v>
      </c>
      <c r="C18" s="20"/>
      <c r="D18" s="17">
        <f t="shared" si="2"/>
        <v>13697500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4" x14ac:dyDescent="0.3">
      <c r="A19" s="15" t="s">
        <v>45</v>
      </c>
      <c r="B19" s="19">
        <f t="shared" si="1"/>
        <v>45012</v>
      </c>
      <c r="C19" s="20"/>
      <c r="D19" s="17">
        <f t="shared" si="2"/>
        <v>13697500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4" x14ac:dyDescent="0.3">
      <c r="A20" s="15" t="s">
        <v>46</v>
      </c>
      <c r="B20" s="19">
        <f t="shared" si="1"/>
        <v>45104</v>
      </c>
      <c r="C20" s="20"/>
      <c r="D20" s="17">
        <f t="shared" si="2"/>
        <v>13697500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15" t="s">
        <v>47</v>
      </c>
      <c r="B21" s="19">
        <f t="shared" si="1"/>
        <v>45196</v>
      </c>
      <c r="C21" s="20"/>
      <c r="D21" s="17">
        <f t="shared" si="2"/>
        <v>13697500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15" t="s">
        <v>48</v>
      </c>
      <c r="B22" s="19">
        <f t="shared" si="1"/>
        <v>45287</v>
      </c>
      <c r="C22" s="20"/>
      <c r="D22" s="17">
        <f t="shared" si="2"/>
        <v>13697500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15" t="s">
        <v>49</v>
      </c>
      <c r="B23" s="19">
        <f t="shared" si="1"/>
        <v>45378</v>
      </c>
      <c r="C23" s="20"/>
      <c r="D23" s="17">
        <f t="shared" si="2"/>
        <v>13697500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15" t="s">
        <v>50</v>
      </c>
      <c r="B24" s="19">
        <f t="shared" si="1"/>
        <v>45470</v>
      </c>
      <c r="C24" s="20"/>
      <c r="D24" s="17">
        <f t="shared" si="2"/>
        <v>13697500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5" t="s">
        <v>59</v>
      </c>
      <c r="B25" s="19">
        <f t="shared" si="1"/>
        <v>45562</v>
      </c>
      <c r="C25" s="20"/>
      <c r="D25" s="17">
        <f t="shared" si="2"/>
        <v>13697500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5" t="s">
        <v>60</v>
      </c>
      <c r="B26" s="19">
        <f t="shared" si="1"/>
        <v>45653</v>
      </c>
      <c r="C26" s="20"/>
      <c r="D26" s="17">
        <f t="shared" si="2"/>
        <v>13697500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5" t="s">
        <v>61</v>
      </c>
      <c r="B27" s="19">
        <f t="shared" si="1"/>
        <v>45743</v>
      </c>
      <c r="C27" s="20"/>
      <c r="D27" s="17">
        <f t="shared" si="2"/>
        <v>13697500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5" t="s">
        <v>62</v>
      </c>
      <c r="B28" s="19">
        <f t="shared" si="1"/>
        <v>45835</v>
      </c>
      <c r="C28" s="20"/>
      <c r="D28" s="17">
        <f t="shared" si="2"/>
        <v>13697500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5" t="s">
        <v>63</v>
      </c>
      <c r="B29" s="19">
        <f t="shared" si="1"/>
        <v>45927</v>
      </c>
      <c r="C29" s="20"/>
      <c r="D29" s="17">
        <f t="shared" si="2"/>
        <v>13697500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5" t="s">
        <v>64</v>
      </c>
      <c r="B30" s="19">
        <f t="shared" si="1"/>
        <v>46018</v>
      </c>
      <c r="C30" s="20"/>
      <c r="D30" s="17">
        <f t="shared" si="2"/>
        <v>13697500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15" t="s">
        <v>65</v>
      </c>
      <c r="B31" s="19">
        <f t="shared" si="1"/>
        <v>46108</v>
      </c>
      <c r="C31" s="20"/>
      <c r="D31" s="17">
        <f t="shared" si="2"/>
        <v>13697500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5" t="s">
        <v>66</v>
      </c>
      <c r="B32" s="19">
        <f t="shared" si="1"/>
        <v>46200</v>
      </c>
      <c r="C32" s="20"/>
      <c r="D32" s="17">
        <f t="shared" si="2"/>
        <v>13697500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15" t="s">
        <v>67</v>
      </c>
      <c r="B33" s="19">
        <f t="shared" si="1"/>
        <v>46292</v>
      </c>
      <c r="C33" s="21"/>
      <c r="D33" s="17">
        <f>B8+((($B$8*$B$9*(DAYS360(B32,B33))/360))*(1-$C$42))-($C$41*$B$8*(DAYS360(B32,B33))/360)</f>
        <v>1013697500</v>
      </c>
      <c r="E33" s="1"/>
      <c r="F33" s="1"/>
      <c r="G33" s="1"/>
      <c r="H33" s="1" t="s">
        <v>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77" t="s">
        <v>51</v>
      </c>
      <c r="B34" s="64"/>
      <c r="C34" s="22">
        <f>SUM(C13:C16)</f>
        <v>-1010000000</v>
      </c>
      <c r="D34" s="22">
        <f t="shared" ref="D34" si="3">SUM(D14:D33)</f>
        <v>1273950000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3">
      <c r="A37" s="1" t="s">
        <v>52</v>
      </c>
      <c r="B37" s="1"/>
      <c r="C37" s="23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 x14ac:dyDescent="0.3">
      <c r="A38" s="72" t="s">
        <v>53</v>
      </c>
      <c r="B38" s="73"/>
      <c r="C38" s="73"/>
      <c r="D38" s="73"/>
      <c r="E38" s="2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 x14ac:dyDescent="0.3">
      <c r="A39" s="72" t="s">
        <v>54</v>
      </c>
      <c r="B39" s="73"/>
      <c r="C39" s="73"/>
      <c r="D39" s="73"/>
      <c r="E39" s="2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3">
      <c r="A40" s="72" t="s">
        <v>55</v>
      </c>
      <c r="B40" s="73"/>
      <c r="C40" s="73"/>
      <c r="D40" s="73"/>
      <c r="E40" s="2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3">
      <c r="A41" s="26" t="s">
        <v>56</v>
      </c>
      <c r="B41" s="1"/>
      <c r="C41" s="27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3">
      <c r="A42" s="26" t="s">
        <v>57</v>
      </c>
      <c r="B42" s="1"/>
      <c r="C42" s="28"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8">
    <mergeCell ref="A38:D38"/>
    <mergeCell ref="A39:D39"/>
    <mergeCell ref="A40:D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000"/>
  <sheetViews>
    <sheetView showGridLines="0" tabSelected="1" workbookViewId="0">
      <selection activeCell="H11" sqref="H11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6" width="13.3984375" customWidth="1"/>
    <col min="7" max="7" width="11" customWidth="1"/>
    <col min="8" max="8" width="11.8984375" customWidth="1"/>
    <col min="9" max="25" width="7.59765625" customWidth="1"/>
  </cols>
  <sheetData>
    <row r="1" spans="1:25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3">
      <c r="A3" s="5" t="s">
        <v>0</v>
      </c>
      <c r="B3" s="5" t="str">
        <f>'Kalkulator Bonds (5 Tahun)'!B3</f>
        <v xml:space="preserve">Obligasi III Waskita Karya Tahun 2021   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4" x14ac:dyDescent="0.3">
      <c r="A4" s="5" t="s">
        <v>27</v>
      </c>
      <c r="B4" s="6" t="s">
        <v>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4" x14ac:dyDescent="0.3">
      <c r="A5" s="5" t="s">
        <v>28</v>
      </c>
      <c r="B5" s="50">
        <v>6.8000000000000005E-2</v>
      </c>
      <c r="C5" s="7" t="s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4" x14ac:dyDescent="0.3">
      <c r="A6" s="5" t="s">
        <v>30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4" x14ac:dyDescent="0.3">
      <c r="A7" s="5" t="s">
        <v>31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4" x14ac:dyDescent="0.3">
      <c r="A8" s="5" t="s">
        <v>32</v>
      </c>
      <c r="B8" s="10">
        <v>1000000000</v>
      </c>
      <c r="C8" s="7"/>
      <c r="D8" s="11"/>
      <c r="E8" s="1"/>
      <c r="F8" s="1" t="s">
        <v>33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4" x14ac:dyDescent="0.3">
      <c r="A9" s="5" t="s">
        <v>34</v>
      </c>
      <c r="B9" s="9">
        <v>6.8000000000000005E-2</v>
      </c>
      <c r="C9" s="12"/>
      <c r="D9" s="7" t="s">
        <v>29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">
      <c r="A11" s="74" t="s">
        <v>35</v>
      </c>
      <c r="B11" s="76" t="s">
        <v>36</v>
      </c>
      <c r="C11" s="76" t="s">
        <v>37</v>
      </c>
      <c r="D11" s="76" t="s">
        <v>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4.4" x14ac:dyDescent="0.3">
      <c r="A12" s="75"/>
      <c r="B12" s="75"/>
      <c r="C12" s="75"/>
      <c r="D12" s="75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4.4" x14ac:dyDescent="0.3">
      <c r="A13" s="15" t="s">
        <v>39</v>
      </c>
      <c r="B13" s="16">
        <f>'Kalkulator Bonds (5 Tahun)'!B13</f>
        <v>44466</v>
      </c>
      <c r="C13" s="17">
        <f>-B8*(1+B7)</f>
        <v>-1010000000</v>
      </c>
      <c r="D13" s="18">
        <f t="shared" ref="D13" si="0">B9</f>
        <v>6.8000000000000005E-2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 x14ac:dyDescent="0.3">
      <c r="A14" s="15" t="s">
        <v>40</v>
      </c>
      <c r="B14" s="19">
        <f t="shared" ref="B14:B41" si="1">EDATE(B13,3)</f>
        <v>44557</v>
      </c>
      <c r="C14" s="20"/>
      <c r="D14" s="17">
        <f t="shared" ref="D14:D40" si="2">((($B$8*$B$9*(DAYS360(B13,B14))/360))*(1-$C$50))-($C$49*$B$8*(DAYS360(B13,B14))/360)</f>
        <v>15272500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 x14ac:dyDescent="0.3">
      <c r="A15" s="15" t="s">
        <v>41</v>
      </c>
      <c r="B15" s="19">
        <f t="shared" si="1"/>
        <v>44647</v>
      </c>
      <c r="C15" s="20"/>
      <c r="D15" s="17">
        <f t="shared" si="2"/>
        <v>15272500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4" x14ac:dyDescent="0.3">
      <c r="A16" s="15" t="s">
        <v>42</v>
      </c>
      <c r="B16" s="19">
        <f t="shared" si="1"/>
        <v>44739</v>
      </c>
      <c r="C16" s="20"/>
      <c r="D16" s="17">
        <f t="shared" si="2"/>
        <v>15272500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4" x14ac:dyDescent="0.3">
      <c r="A17" s="15" t="s">
        <v>43</v>
      </c>
      <c r="B17" s="19">
        <f t="shared" si="1"/>
        <v>44831</v>
      </c>
      <c r="C17" s="20"/>
      <c r="D17" s="17">
        <f t="shared" si="2"/>
        <v>15272500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4" x14ac:dyDescent="0.3">
      <c r="A18" s="15" t="s">
        <v>44</v>
      </c>
      <c r="B18" s="19">
        <f t="shared" si="1"/>
        <v>44922</v>
      </c>
      <c r="C18" s="20"/>
      <c r="D18" s="17">
        <f t="shared" si="2"/>
        <v>15272500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4" x14ac:dyDescent="0.3">
      <c r="A19" s="15" t="s">
        <v>45</v>
      </c>
      <c r="B19" s="19">
        <f t="shared" si="1"/>
        <v>45012</v>
      </c>
      <c r="C19" s="20"/>
      <c r="D19" s="17">
        <f t="shared" si="2"/>
        <v>15272500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4" x14ac:dyDescent="0.3">
      <c r="A20" s="15" t="s">
        <v>46</v>
      </c>
      <c r="B20" s="19">
        <f t="shared" si="1"/>
        <v>45104</v>
      </c>
      <c r="C20" s="20"/>
      <c r="D20" s="17">
        <f t="shared" si="2"/>
        <v>15272500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15" t="s">
        <v>47</v>
      </c>
      <c r="B21" s="19">
        <f t="shared" si="1"/>
        <v>45196</v>
      </c>
      <c r="C21" s="20"/>
      <c r="D21" s="17">
        <f t="shared" si="2"/>
        <v>15272500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15" t="s">
        <v>48</v>
      </c>
      <c r="B22" s="19">
        <f t="shared" si="1"/>
        <v>45287</v>
      </c>
      <c r="C22" s="20"/>
      <c r="D22" s="17">
        <f t="shared" si="2"/>
        <v>15272500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15" t="s">
        <v>49</v>
      </c>
      <c r="B23" s="19">
        <f t="shared" si="1"/>
        <v>45378</v>
      </c>
      <c r="C23" s="20"/>
      <c r="D23" s="17">
        <f t="shared" si="2"/>
        <v>15272500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15" t="s">
        <v>50</v>
      </c>
      <c r="B24" s="19">
        <f t="shared" si="1"/>
        <v>45470</v>
      </c>
      <c r="C24" s="20"/>
      <c r="D24" s="17">
        <f t="shared" si="2"/>
        <v>15272500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5" t="s">
        <v>59</v>
      </c>
      <c r="B25" s="19">
        <f t="shared" si="1"/>
        <v>45562</v>
      </c>
      <c r="C25" s="20"/>
      <c r="D25" s="17">
        <f t="shared" si="2"/>
        <v>15272500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5" t="s">
        <v>60</v>
      </c>
      <c r="B26" s="19">
        <f t="shared" si="1"/>
        <v>45653</v>
      </c>
      <c r="C26" s="20"/>
      <c r="D26" s="17">
        <f t="shared" si="2"/>
        <v>15272500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5" t="s">
        <v>61</v>
      </c>
      <c r="B27" s="19">
        <f t="shared" si="1"/>
        <v>45743</v>
      </c>
      <c r="C27" s="20"/>
      <c r="D27" s="17">
        <f t="shared" si="2"/>
        <v>15272500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5" t="s">
        <v>62</v>
      </c>
      <c r="B28" s="19">
        <f t="shared" si="1"/>
        <v>45835</v>
      </c>
      <c r="C28" s="20"/>
      <c r="D28" s="17">
        <f t="shared" si="2"/>
        <v>15272500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5" t="s">
        <v>63</v>
      </c>
      <c r="B29" s="19">
        <f t="shared" si="1"/>
        <v>45927</v>
      </c>
      <c r="C29" s="20"/>
      <c r="D29" s="17">
        <f t="shared" si="2"/>
        <v>15272500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5" t="s">
        <v>64</v>
      </c>
      <c r="B30" s="19">
        <f t="shared" si="1"/>
        <v>46018</v>
      </c>
      <c r="C30" s="20"/>
      <c r="D30" s="17">
        <f t="shared" si="2"/>
        <v>15272500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15" t="s">
        <v>65</v>
      </c>
      <c r="B31" s="19">
        <f t="shared" si="1"/>
        <v>46108</v>
      </c>
      <c r="C31" s="20"/>
      <c r="D31" s="17">
        <f t="shared" si="2"/>
        <v>15272500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5" t="s">
        <v>66</v>
      </c>
      <c r="B32" s="19">
        <f t="shared" si="1"/>
        <v>46200</v>
      </c>
      <c r="C32" s="20"/>
      <c r="D32" s="17">
        <f t="shared" si="2"/>
        <v>15272500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15" t="s">
        <v>69</v>
      </c>
      <c r="B33" s="19">
        <f t="shared" si="1"/>
        <v>46292</v>
      </c>
      <c r="C33" s="20"/>
      <c r="D33" s="17">
        <f t="shared" si="2"/>
        <v>15272500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15" t="s">
        <v>70</v>
      </c>
      <c r="B34" s="19">
        <f t="shared" si="1"/>
        <v>46383</v>
      </c>
      <c r="C34" s="20"/>
      <c r="D34" s="17">
        <f t="shared" si="2"/>
        <v>15272500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5" t="s">
        <v>71</v>
      </c>
      <c r="B35" s="19">
        <f t="shared" si="1"/>
        <v>46473</v>
      </c>
      <c r="C35" s="20"/>
      <c r="D35" s="17">
        <f t="shared" si="2"/>
        <v>15272500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5" t="s">
        <v>72</v>
      </c>
      <c r="B36" s="19">
        <f t="shared" si="1"/>
        <v>46565</v>
      </c>
      <c r="C36" s="20"/>
      <c r="D36" s="17">
        <f t="shared" si="2"/>
        <v>15272500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5" t="s">
        <v>73</v>
      </c>
      <c r="B37" s="19">
        <f t="shared" si="1"/>
        <v>46657</v>
      </c>
      <c r="C37" s="20"/>
      <c r="D37" s="17">
        <f t="shared" si="2"/>
        <v>15272500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5" t="s">
        <v>74</v>
      </c>
      <c r="B38" s="19">
        <f t="shared" si="1"/>
        <v>46748</v>
      </c>
      <c r="C38" s="20"/>
      <c r="D38" s="17">
        <f t="shared" si="2"/>
        <v>15272500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5" t="s">
        <v>75</v>
      </c>
      <c r="B39" s="19">
        <f t="shared" si="1"/>
        <v>46839</v>
      </c>
      <c r="C39" s="20"/>
      <c r="D39" s="17">
        <f t="shared" si="2"/>
        <v>15272500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5" t="s">
        <v>76</v>
      </c>
      <c r="B40" s="19">
        <f t="shared" si="1"/>
        <v>46931</v>
      </c>
      <c r="C40" s="20"/>
      <c r="D40" s="17">
        <f t="shared" si="2"/>
        <v>15272500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5" t="s">
        <v>77</v>
      </c>
      <c r="B41" s="19">
        <f t="shared" si="1"/>
        <v>47023</v>
      </c>
      <c r="C41" s="21"/>
      <c r="D41" s="17">
        <f>B8+((($B$8*$B$9*(DAYS360(B40,B41))/360))*(1-$C$50))-($C$49*$B$8*(DAYS360(B40,B41))/360)</f>
        <v>1015272500</v>
      </c>
      <c r="E41" s="1"/>
      <c r="F41" s="1"/>
      <c r="G41" s="1"/>
      <c r="H41" s="1" t="s">
        <v>33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77" t="s">
        <v>51</v>
      </c>
      <c r="B42" s="64"/>
      <c r="C42" s="22">
        <f>SUM(C13:C16)</f>
        <v>-1010000000</v>
      </c>
      <c r="D42" s="22">
        <f t="shared" ref="D42" si="3">SUM(D14:D41)</f>
        <v>1427630000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3">
      <c r="A45" s="1" t="s">
        <v>52</v>
      </c>
      <c r="B45" s="1"/>
      <c r="C45" s="23"/>
      <c r="D45" s="2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 customHeight="1" x14ac:dyDescent="0.3">
      <c r="A46" s="72" t="s">
        <v>53</v>
      </c>
      <c r="B46" s="73"/>
      <c r="C46" s="73"/>
      <c r="D46" s="73"/>
      <c r="E46" s="2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" customHeight="1" x14ac:dyDescent="0.3">
      <c r="A47" s="72" t="s">
        <v>54</v>
      </c>
      <c r="B47" s="73"/>
      <c r="C47" s="73"/>
      <c r="D47" s="73"/>
      <c r="E47" s="2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3">
      <c r="A48" s="72" t="s">
        <v>55</v>
      </c>
      <c r="B48" s="73"/>
      <c r="C48" s="73"/>
      <c r="D48" s="73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3">
      <c r="A49" s="26" t="s">
        <v>56</v>
      </c>
      <c r="B49" s="1"/>
      <c r="C49" s="27">
        <f>0.01%*1.1</f>
        <v>1.1000000000000002E-4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3">
      <c r="A50" s="26" t="s">
        <v>57</v>
      </c>
      <c r="B50" s="1"/>
      <c r="C50" s="28">
        <v>0.1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8">
    <mergeCell ref="A46:D46"/>
    <mergeCell ref="A47:D47"/>
    <mergeCell ref="A48:D48"/>
    <mergeCell ref="A11:A12"/>
    <mergeCell ref="B11:B12"/>
    <mergeCell ref="C11:C12"/>
    <mergeCell ref="D11:D12"/>
    <mergeCell ref="A42:B4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(5 Tahun)</vt:lpstr>
      <vt:lpstr>Kalkulator Bonds (7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2021-09-06T10:47:59Z</dcterms:modified>
</cp:coreProperties>
</file>