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 firstSheet="2" activeTab="2"/>
  </bookViews>
  <sheets>
    <sheet name="Format Tabel Informasi" sheetId="1" r:id="rId1"/>
    <sheet name="Kalkulator Bonds (370 Hari)" sheetId="3" r:id="rId2"/>
    <sheet name="Kalkulator Bonds (3 Tahun)" sheetId="6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B14" i="6"/>
  <c r="B15"/>
  <c r="B16"/>
  <c r="B17"/>
  <c r="B18"/>
  <c r="B19"/>
  <c r="B20"/>
  <c r="B21"/>
  <c r="B22"/>
  <c r="B23"/>
  <c r="B24"/>
  <c r="B25"/>
  <c r="E25"/>
  <c r="D25"/>
  <c r="C33"/>
  <c r="B14" i="3"/>
  <c r="B15"/>
  <c r="B16"/>
  <c r="B17"/>
  <c r="E17"/>
  <c r="D17"/>
  <c r="C25"/>
  <c r="B3" i="6"/>
  <c r="D14"/>
  <c r="D15"/>
  <c r="D16"/>
  <c r="D17"/>
  <c r="D18"/>
  <c r="D19"/>
  <c r="D20"/>
  <c r="D21"/>
  <c r="D22"/>
  <c r="D23"/>
  <c r="D24"/>
  <c r="D26"/>
  <c r="E14"/>
  <c r="E15"/>
  <c r="E16"/>
  <c r="E17"/>
  <c r="E18"/>
  <c r="E19"/>
  <c r="E20"/>
  <c r="E21"/>
  <c r="E22"/>
  <c r="E23"/>
  <c r="E24"/>
  <c r="E26"/>
  <c r="C13"/>
  <c r="C26"/>
  <c r="E13"/>
  <c r="D13"/>
  <c r="D14" i="3"/>
  <c r="D15"/>
  <c r="D16"/>
  <c r="D18"/>
  <c r="D16" i="1"/>
  <c r="E13" i="3"/>
  <c r="D13"/>
  <c r="C13"/>
  <c r="C18"/>
  <c r="E16" i="1"/>
  <c r="E16" i="3"/>
  <c r="E15"/>
  <c r="E14"/>
  <c r="E18"/>
</calcChain>
</file>

<file path=xl/sharedStrings.xml><?xml version="1.0" encoding="utf-8"?>
<sst xmlns="http://schemas.openxmlformats.org/spreadsheetml/2006/main" count="106" uniqueCount="77">
  <si>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</si>
  <si>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</si>
  <si>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</si>
  <si>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</si>
  <si>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</si>
  <si>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</si>
  <si>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</si>
  <si>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</si>
  <si>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</si>
  <si>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</si>
  <si>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</si>
  <si>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</si>
  <si>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</si>
  <si>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</si>
  <si>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</si>
  <si>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</si>
  <si>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</si>
  <si>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</si>
  <si>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</si>
  <si>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</si>
  <si>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</si>
  <si>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</si>
  <si>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</si>
  <si>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</si>
  <si>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</si>
  <si>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</si>
  <si>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</si>
  <si>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</si>
  <si>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</si>
  <si>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</si>
  <si>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</si>
  <si>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</si>
  <si>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</si>
  <si>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</si>
  <si>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</si>
  <si>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</si>
  <si>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</si>
  <si>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</si>
  <si>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</si>
  <si>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</si>
  <si>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</si>
  <si>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</si>
  <si>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</si>
  <si>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</si>
  <si>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</si>
  <si>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</si>
  <si>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</si>
  <si>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</si>
  <si>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</si>
  <si>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</si>
  <si>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</si>
  <si>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</si>
  <si>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</si>
  <si>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</si>
  <si>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</si>
  <si>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</si>
  <si>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</si>
  <si>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</si>
  <si>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</si>
  <si>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</si>
  <si>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</si>
  <si>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</si>
  <si>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</si>
  <si>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</si>
  <si>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</si>
  <si>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10% setiap pembayaran kupon</t>
  </si>
  <si>
    <t>370 Hari</t>
  </si>
  <si>
    <t>Kupon 4 + Pelunasan</t>
  </si>
  <si>
    <t>Obligasi Berkelanjutan V PNM Tahap I Tahun 2022</t>
  </si>
  <si>
    <t>Seri A (370 Hari) : 3,80% – 4,20%</t>
  </si>
  <si>
    <t>Seri B (3 Tahun) : 5,50% – 6,00%</t>
  </si>
  <si>
    <t xml:space="preserve">Sebanyak-banyaknya sebesar Rp 1.000.000.000.000,- (Satu Triliun Rupiah) </t>
  </si>
  <si>
    <t>Jasa Keuangan (Pembiayaan)</t>
  </si>
  <si>
    <t xml:space="preserve">13 - 19 Juli 2022 </t>
  </si>
  <si>
    <t>3,80% - 4,20%</t>
  </si>
  <si>
    <t>5,50% - 6,00%</t>
  </si>
  <si>
    <t>idAA (Double A) dari PT Pemeringkat Efek Indonesia (Pefindo)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</si>
</sst>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5" fillId="3" borderId="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1"/>
  <sheetViews>
    <sheetView showGridLines="0" topLeftCell="B1" workbookViewId="0">
      <selection activeCell="C10" sqref="C10:E10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45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7" t="s">
        <v>0</v>
      </c>
      <c r="C2" s="63" t="s">
        <v>68</v>
      </c>
      <c r="D2" s="64"/>
      <c r="E2" s="6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53" t="s">
        <v>76</v>
      </c>
      <c r="D3" s="54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5" t="s">
        <v>2</v>
      </c>
      <c r="C4" s="56" t="s">
        <v>69</v>
      </c>
      <c r="D4" s="57"/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3" customFormat="1" ht="14.25" customHeight="1">
      <c r="A5" s="2"/>
      <c r="B5" s="46"/>
      <c r="C5" s="56" t="s">
        <v>70</v>
      </c>
      <c r="D5" s="48"/>
      <c r="E5" s="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4" t="s">
        <v>3</v>
      </c>
      <c r="C6" s="59" t="s">
        <v>71</v>
      </c>
      <c r="D6" s="48"/>
      <c r="E6" s="4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2"/>
      <c r="B7" s="3" t="s">
        <v>4</v>
      </c>
      <c r="C7" s="60" t="s">
        <v>5</v>
      </c>
      <c r="D7" s="61"/>
      <c r="E7" s="6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3" t="s">
        <v>6</v>
      </c>
      <c r="C8" s="67" t="s">
        <v>72</v>
      </c>
      <c r="D8" s="68"/>
      <c r="E8" s="6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5" t="s">
        <v>7</v>
      </c>
      <c r="C9" s="70" t="s">
        <v>8</v>
      </c>
      <c r="D9" s="48"/>
      <c r="E9" s="4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6" t="s">
        <v>9</v>
      </c>
      <c r="C10" s="71" t="s">
        <v>73</v>
      </c>
      <c r="D10" s="48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6" t="s">
        <v>10</v>
      </c>
      <c r="C11" s="71" t="s">
        <v>11</v>
      </c>
      <c r="D11" s="48"/>
      <c r="E11" s="4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6" t="s">
        <v>12</v>
      </c>
      <c r="C12" s="71" t="s">
        <v>62</v>
      </c>
      <c r="D12" s="72"/>
      <c r="E12" s="7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>
      <c r="A13" s="2"/>
      <c r="B13" s="6" t="s">
        <v>13</v>
      </c>
      <c r="C13" s="71" t="s">
        <v>14</v>
      </c>
      <c r="D13" s="48"/>
      <c r="E13" s="4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7" t="s">
        <v>15</v>
      </c>
      <c r="C14" s="47">
        <v>0.01</v>
      </c>
      <c r="D14" s="48"/>
      <c r="E14" s="4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51" t="s">
        <v>16</v>
      </c>
      <c r="C15" s="8" t="s">
        <v>17</v>
      </c>
      <c r="D15" s="8" t="s">
        <v>18</v>
      </c>
      <c r="E15" s="8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52"/>
      <c r="C16" s="9">
        <v>50000000</v>
      </c>
      <c r="D16" s="9">
        <f>C16*C14</f>
        <v>500000</v>
      </c>
      <c r="E16" s="9">
        <f>C16+D16</f>
        <v>50500000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3" t="s">
        <v>19</v>
      </c>
      <c r="C17" s="50" t="s">
        <v>65</v>
      </c>
      <c r="D17" s="48"/>
      <c r="E17" s="4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40" customFormat="1" ht="14.25" customHeight="1">
      <c r="A18" s="2"/>
      <c r="B18" s="3" t="s">
        <v>61</v>
      </c>
      <c r="C18" s="10">
        <v>44783</v>
      </c>
      <c r="D18" s="38"/>
      <c r="E18" s="3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3" t="s">
        <v>20</v>
      </c>
      <c r="C19" s="10">
        <v>44784</v>
      </c>
      <c r="D19" s="35"/>
      <c r="E19" s="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21</v>
      </c>
      <c r="C20" s="10">
        <v>44785</v>
      </c>
      <c r="D20" s="35"/>
      <c r="E20" s="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22</v>
      </c>
      <c r="C21" s="66" t="s">
        <v>23</v>
      </c>
      <c r="D21" s="48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24</v>
      </c>
      <c r="C22" s="66" t="s">
        <v>25</v>
      </c>
      <c r="D22" s="48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26</v>
      </c>
      <c r="C23" s="66" t="s">
        <v>27</v>
      </c>
      <c r="D23" s="48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B32" s="1"/>
      <c r="C32" s="1"/>
      <c r="D32" s="1"/>
      <c r="E32" s="1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</sheetData>
  <mergeCells count="19">
    <mergeCell ref="C2:E2"/>
    <mergeCell ref="C21:E21"/>
    <mergeCell ref="C22:E22"/>
    <mergeCell ref="C23:E23"/>
    <mergeCell ref="C8:E8"/>
    <mergeCell ref="C9:E9"/>
    <mergeCell ref="C10:E10"/>
    <mergeCell ref="C11:E11"/>
    <mergeCell ref="C12:E12"/>
    <mergeCell ref="C13:E13"/>
    <mergeCell ref="B4:B5"/>
    <mergeCell ref="C14:E14"/>
    <mergeCell ref="C17:E17"/>
    <mergeCell ref="B15:B16"/>
    <mergeCell ref="C3:E3"/>
    <mergeCell ref="C4:E4"/>
    <mergeCell ref="C6:E6"/>
    <mergeCell ref="C7:E7"/>
    <mergeCell ref="C5:E5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2"/>
  <sheetViews>
    <sheetView showGridLines="0" workbookViewId="0">
      <selection activeCell="B14" sqref="B14"/>
    </sheetView>
  </sheetViews>
  <sheetFormatPr defaultColWidth="12.5" defaultRowHeight="15" customHeight="1"/>
  <cols>
    <col min="1" max="1" width="19.5" customWidth="1"/>
    <col min="2" max="2" width="14.625" customWidth="1"/>
    <col min="3" max="7" width="13.5" customWidth="1"/>
    <col min="8" max="8" width="11" customWidth="1"/>
    <col min="9" max="9" width="11.875" customWidth="1"/>
    <col min="10" max="26" width="7.5" customWidth="1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74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3.7999999999999999E-2</v>
      </c>
      <c r="C9" s="20">
        <v>4.2000000000000003E-2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6" t="s">
        <v>38</v>
      </c>
      <c r="B11" s="78" t="s">
        <v>39</v>
      </c>
      <c r="C11" s="78" t="s">
        <v>40</v>
      </c>
      <c r="D11" s="78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7"/>
      <c r="B12" s="77"/>
      <c r="C12" s="77"/>
      <c r="D12" s="77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44784</v>
      </c>
      <c r="C13" s="25">
        <f>-B8*(1+B7)</f>
        <v>-1010000000</v>
      </c>
      <c r="D13" s="26">
        <f t="shared" ref="D13:E13" si="0">B9</f>
        <v>3.7999999999999999E-2</v>
      </c>
      <c r="E13" s="26">
        <f t="shared" si="0"/>
        <v>4.2000000000000003E-2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>EDATE(B13,3)</f>
        <v>44876</v>
      </c>
      <c r="C14" s="28"/>
      <c r="D14" s="25">
        <f>((($B$8*$B$9*(DAYS360(B13,B14))/360))*(1-$C$26))-($C$25*$B$8*(DAYS360(B13,B14))/360)</f>
        <v>8522250</v>
      </c>
      <c r="E14" s="25">
        <f>((($B$8*$C$9*(DAYS360(B13,B14))/360))*(1-$C$26))-($C$25*$B$8*(DAYS360(B13,B14))/360)</f>
        <v>9422250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ref="B15:B17" si="1">EDATE(B14,3)</f>
        <v>44968</v>
      </c>
      <c r="C15" s="28"/>
      <c r="D15" s="25">
        <f>((($B$8*$B$9*(DAYS360(B14,B15))/360))*(1-$C$26))-($C$25*$B$8*(DAYS360(B14,B15))/360)</f>
        <v>8522250</v>
      </c>
      <c r="E15" s="25">
        <f>((($B$8*$C$9*(DAYS360(B14,B15))/360))*(1-$C$26))-($C$25*$B$8*(DAYS360(B14,B15))/360)</f>
        <v>9422250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45057</v>
      </c>
      <c r="C16" s="28"/>
      <c r="D16" s="25">
        <f>((($B$8*$B$9*(DAYS360(B15,B16))/360))*(1-$C$26))-($C$25*$B$8*(DAYS360(B15,B16))/360)</f>
        <v>8522250</v>
      </c>
      <c r="E16" s="25">
        <f>((($B$8*$C$9*(DAYS360(B15,B16))/360))*(1-$C$26))-($C$25*$B$8*(DAYS360(B15,B16))/360)</f>
        <v>9422250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1" customFormat="1" ht="15.75" customHeight="1">
      <c r="A17" s="23" t="s">
        <v>67</v>
      </c>
      <c r="B17" s="27">
        <f t="shared" si="1"/>
        <v>45149</v>
      </c>
      <c r="C17" s="28"/>
      <c r="D17" s="25">
        <f>((($B$8*$B$9*(DAYS360(B16,B17))/360))*(1-$C$26))-($C$25*$B$8*(DAYS360(B16,B17))/360)+B8</f>
        <v>1008522250</v>
      </c>
      <c r="E17" s="25">
        <f>((($B$8*$C$9*(DAYS360(B16,B17))/360))*(1-$C$26))-($C$25*$B$8*(DAYS360(B16,B17))/360)+B8</f>
        <v>1009422250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79" t="s">
        <v>46</v>
      </c>
      <c r="B18" s="49"/>
      <c r="C18" s="29">
        <f>SUM(C13:C16)</f>
        <v>-1010000000</v>
      </c>
      <c r="D18" s="29">
        <f>SUM(D14:D17)</f>
        <v>1034089000</v>
      </c>
      <c r="E18" s="29">
        <f>SUM(E14:E17)</f>
        <v>1037689000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 t="s">
        <v>47</v>
      </c>
      <c r="B21" s="1"/>
      <c r="C21" s="30"/>
      <c r="D21" s="3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74" t="s">
        <v>48</v>
      </c>
      <c r="B22" s="75"/>
      <c r="C22" s="75"/>
      <c r="D22" s="75"/>
      <c r="E22" s="75"/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74" t="s">
        <v>49</v>
      </c>
      <c r="B23" s="75"/>
      <c r="C23" s="75"/>
      <c r="D23" s="75"/>
      <c r="E23" s="75"/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74" t="s">
        <v>50</v>
      </c>
      <c r="B24" s="75"/>
      <c r="C24" s="75"/>
      <c r="D24" s="75"/>
      <c r="E24" s="75"/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33" t="s">
        <v>51</v>
      </c>
      <c r="B25" s="1"/>
      <c r="C25" s="44">
        <f>0.01%*1.11</f>
        <v>1.1100000000000001E-4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33" t="s">
        <v>52</v>
      </c>
      <c r="B26" s="1"/>
      <c r="C26" s="34">
        <v>0.1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tabSelected="1" workbookViewId="0">
      <selection activeCell="B14" sqref="B14"/>
    </sheetView>
  </sheetViews>
  <sheetFormatPr defaultColWidth="12.5" defaultRowHeight="15" customHeight="1"/>
  <cols>
    <col min="1" max="1" width="19.5" style="43" customWidth="1"/>
    <col min="2" max="2" width="14.625" style="43" customWidth="1"/>
    <col min="3" max="7" width="13.5" style="43" customWidth="1"/>
    <col min="8" max="8" width="11" style="43" customWidth="1"/>
    <col min="9" max="9" width="11.875" style="43" customWidth="1"/>
    <col min="10" max="26" width="7.5" style="43" customWidth="1"/>
    <col min="27" max="16384" width="12.5" style="43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tr">
        <f>'Kalkulator Bonds (370 Hari)'!B3</f>
        <v>Obligasi Berkelanjutan V PNM Tahap 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75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5.5E-2</v>
      </c>
      <c r="C9" s="20">
        <v>0.06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6" t="s">
        <v>38</v>
      </c>
      <c r="B11" s="78" t="s">
        <v>39</v>
      </c>
      <c r="C11" s="78" t="s">
        <v>40</v>
      </c>
      <c r="D11" s="78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7"/>
      <c r="B12" s="77"/>
      <c r="C12" s="77"/>
      <c r="D12" s="77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44784</v>
      </c>
      <c r="C13" s="25">
        <f>-B8*(1+B7)</f>
        <v>-1010000000</v>
      </c>
      <c r="D13" s="26">
        <f t="shared" ref="D13:E13" si="0">B9</f>
        <v>5.5E-2</v>
      </c>
      <c r="E13" s="26">
        <f t="shared" si="0"/>
        <v>0.06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 t="shared" ref="B14:B25" si="1">EDATE(B13,3)</f>
        <v>44876</v>
      </c>
      <c r="C14" s="28"/>
      <c r="D14" s="25">
        <f t="shared" ref="D14:D24" si="2">((($B$8*$B$9*(DAYS360(B13,B14))/360))*(1-$C$34))-($C$33*$B$8*(DAYS360(B13,B14))/360)</f>
        <v>12347250</v>
      </c>
      <c r="E14" s="25">
        <f t="shared" ref="E14:E24" si="3">((($B$8*$C$9*(DAYS360(B13,B14))/360))*(1-$C$34))-($C$33*$B$8*(DAYS360(B13,B14))/360)</f>
        <v>13472250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si="1"/>
        <v>44968</v>
      </c>
      <c r="C15" s="28"/>
      <c r="D15" s="25">
        <f t="shared" si="2"/>
        <v>12347250</v>
      </c>
      <c r="E15" s="25">
        <f t="shared" si="3"/>
        <v>13472250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45057</v>
      </c>
      <c r="C16" s="28"/>
      <c r="D16" s="25">
        <f t="shared" si="2"/>
        <v>12347250</v>
      </c>
      <c r="E16" s="25">
        <f t="shared" si="3"/>
        <v>13472250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53</v>
      </c>
      <c r="B17" s="27">
        <f t="shared" si="1"/>
        <v>45149</v>
      </c>
      <c r="C17" s="28"/>
      <c r="D17" s="25">
        <f t="shared" si="2"/>
        <v>12347250</v>
      </c>
      <c r="E17" s="25">
        <f t="shared" si="3"/>
        <v>13472250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54</v>
      </c>
      <c r="B18" s="27">
        <f t="shared" si="1"/>
        <v>45241</v>
      </c>
      <c r="C18" s="28"/>
      <c r="D18" s="25">
        <f t="shared" si="2"/>
        <v>12347250</v>
      </c>
      <c r="E18" s="25">
        <f t="shared" si="3"/>
        <v>13472250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55</v>
      </c>
      <c r="B19" s="27">
        <f t="shared" si="1"/>
        <v>45333</v>
      </c>
      <c r="C19" s="28"/>
      <c r="D19" s="25">
        <f t="shared" si="2"/>
        <v>12347250</v>
      </c>
      <c r="E19" s="25">
        <f t="shared" si="3"/>
        <v>13472250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56</v>
      </c>
      <c r="B20" s="27">
        <f t="shared" si="1"/>
        <v>45423</v>
      </c>
      <c r="C20" s="28"/>
      <c r="D20" s="25">
        <f t="shared" si="2"/>
        <v>12347250</v>
      </c>
      <c r="E20" s="25">
        <f t="shared" si="3"/>
        <v>13472250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57</v>
      </c>
      <c r="B21" s="27">
        <f t="shared" si="1"/>
        <v>45515</v>
      </c>
      <c r="C21" s="28"/>
      <c r="D21" s="25">
        <f t="shared" si="2"/>
        <v>12347250</v>
      </c>
      <c r="E21" s="25">
        <f t="shared" si="3"/>
        <v>13472250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58</v>
      </c>
      <c r="B22" s="27">
        <f t="shared" si="1"/>
        <v>45607</v>
      </c>
      <c r="C22" s="28"/>
      <c r="D22" s="25">
        <f t="shared" si="2"/>
        <v>12347250</v>
      </c>
      <c r="E22" s="25">
        <f t="shared" si="3"/>
        <v>13472250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59</v>
      </c>
      <c r="B23" s="27">
        <f t="shared" si="1"/>
        <v>45699</v>
      </c>
      <c r="C23" s="28"/>
      <c r="D23" s="25">
        <f t="shared" si="2"/>
        <v>12347250</v>
      </c>
      <c r="E23" s="25">
        <f t="shared" si="3"/>
        <v>13472250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60</v>
      </c>
      <c r="B24" s="27">
        <f t="shared" si="1"/>
        <v>45788</v>
      </c>
      <c r="C24" s="28"/>
      <c r="D24" s="25">
        <f t="shared" si="2"/>
        <v>12347250</v>
      </c>
      <c r="E24" s="25">
        <f t="shared" si="3"/>
        <v>13472250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3" t="s">
        <v>63</v>
      </c>
      <c r="B25" s="27">
        <f t="shared" si="1"/>
        <v>45880</v>
      </c>
      <c r="C25" s="28"/>
      <c r="D25" s="25">
        <f>((($B$8*$B$9*(DAYS360(B24,B25))/360))*(1-$C$34))-($C$33*$B$8*(DAYS360(B24,B25))/360)+B8</f>
        <v>1012347250</v>
      </c>
      <c r="E25" s="25">
        <f>((($B$8*$C$9*(DAYS360(B24,B25))/360))*(1-$C$34))-($C$33*$B$8*(DAYS360(B24,B25))/360)+B8</f>
        <v>1013472250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79" t="s">
        <v>46</v>
      </c>
      <c r="B26" s="49"/>
      <c r="C26" s="29">
        <f>SUM(C13:C16)</f>
        <v>-1010000000</v>
      </c>
      <c r="D26" s="29">
        <f>SUM(D14:D25)</f>
        <v>1148167000</v>
      </c>
      <c r="E26" s="29">
        <f>SUM(E14:E25)</f>
        <v>1161667000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47</v>
      </c>
      <c r="B29" s="1"/>
      <c r="C29" s="30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4" t="s">
        <v>48</v>
      </c>
      <c r="B30" s="75"/>
      <c r="C30" s="75"/>
      <c r="D30" s="75"/>
      <c r="E30" s="75"/>
      <c r="F30" s="4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4" t="s">
        <v>49</v>
      </c>
      <c r="B31" s="75"/>
      <c r="C31" s="75"/>
      <c r="D31" s="75"/>
      <c r="E31" s="75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4" t="s">
        <v>50</v>
      </c>
      <c r="B32" s="75"/>
      <c r="C32" s="75"/>
      <c r="D32" s="75"/>
      <c r="E32" s="75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3" t="s">
        <v>51</v>
      </c>
      <c r="B33" s="1"/>
      <c r="C33" s="44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3" t="s">
        <v>52</v>
      </c>
      <c r="B34" s="1"/>
      <c r="C34" s="34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(370 Hari)</vt:lpstr>
      <vt:lpstr>Kalkulator Bonds (3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2022-07-13T09:33:44Z</dcterms:modified>
</cp:coreProperties>
</file>