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0736" windowHeight="10260"/>
  </bookViews>
  <sheets>
    <sheet name="Format Tabel Informasi" sheetId="1" r:id="rId1"/>
    <sheet name="Kalkulator Bonds (3 Tahun)" sheetId="2" r:id="rId2"/>
    <sheet name="Kalkulator Bonds (5 Tahun)" sheetId="3" r:id="rId3"/>
  </sheets>
  <calcPr calcId="145621"/>
</workbook>
</file>

<file path=xl/calcChain.xml><?xml version="1.0" encoding="utf-8"?>
<calcChain xmlns="http://schemas.openxmlformats.org/spreadsheetml/2006/main">
  <c r="C41" i="3" l="1"/>
  <c r="E13" i="3"/>
  <c r="D13" i="3"/>
  <c r="C13" i="3"/>
  <c r="C34" i="3" s="1"/>
  <c r="B13" i="3"/>
  <c r="C33" i="2"/>
  <c r="E13" i="2"/>
  <c r="D13" i="2"/>
  <c r="C13" i="2"/>
  <c r="C26" i="2" s="1"/>
  <c r="B13" i="2"/>
  <c r="B14" i="2" s="1"/>
  <c r="B3" i="2"/>
  <c r="B3" i="3" s="1"/>
  <c r="D16" i="1"/>
  <c r="E16" i="1" s="1"/>
  <c r="B15" i="2" l="1"/>
  <c r="D14" i="2"/>
  <c r="E15" i="2"/>
  <c r="B14" i="3"/>
  <c r="E14" i="2"/>
  <c r="D14" i="3"/>
  <c r="E16" i="2" l="1"/>
  <c r="D16" i="2"/>
  <c r="B16" i="2"/>
  <c r="B15" i="3"/>
  <c r="D15" i="3"/>
  <c r="E14" i="3"/>
  <c r="D15" i="2"/>
  <c r="B16" i="3" l="1"/>
  <c r="E16" i="3" s="1"/>
  <c r="E15" i="3"/>
  <c r="B17" i="2"/>
  <c r="D16" i="3" l="1"/>
  <c r="B18" i="2"/>
  <c r="E18" i="2"/>
  <c r="D17" i="2"/>
  <c r="E17" i="2"/>
  <c r="E17" i="3"/>
  <c r="B17" i="3"/>
  <c r="B19" i="2" l="1"/>
  <c r="E19" i="2"/>
  <c r="E18" i="3"/>
  <c r="B18" i="3"/>
  <c r="D18" i="3"/>
  <c r="D17" i="3"/>
  <c r="D18" i="2"/>
  <c r="B20" i="2" l="1"/>
  <c r="B19" i="3"/>
  <c r="E19" i="3"/>
  <c r="D19" i="3"/>
  <c r="D19" i="2"/>
  <c r="B21" i="2" l="1"/>
  <c r="E21" i="2"/>
  <c r="D21" i="2"/>
  <c r="D20" i="2"/>
  <c r="E20" i="2"/>
  <c r="B20" i="3"/>
  <c r="B21" i="3" l="1"/>
  <c r="D20" i="3"/>
  <c r="B22" i="2"/>
  <c r="E22" i="2"/>
  <c r="D22" i="2"/>
  <c r="E20" i="3"/>
  <c r="B22" i="3" l="1"/>
  <c r="D21" i="3"/>
  <c r="B23" i="2"/>
  <c r="E21" i="3"/>
  <c r="B24" i="2" l="1"/>
  <c r="B23" i="3"/>
  <c r="D23" i="3"/>
  <c r="E23" i="3"/>
  <c r="E23" i="2"/>
  <c r="D22" i="3"/>
  <c r="D23" i="2"/>
  <c r="E22" i="3"/>
  <c r="B25" i="2" l="1"/>
  <c r="E25" i="2" s="1"/>
  <c r="D24" i="2"/>
  <c r="E24" i="2"/>
  <c r="B24" i="3"/>
  <c r="E26" i="2" l="1"/>
  <c r="B25" i="3"/>
  <c r="D24" i="3"/>
  <c r="D25" i="2"/>
  <c r="D26" i="2" s="1"/>
  <c r="E24" i="3"/>
  <c r="B26" i="3" l="1"/>
  <c r="D25" i="3"/>
  <c r="E25" i="3"/>
  <c r="B27" i="3" l="1"/>
  <c r="E27" i="3" s="1"/>
  <c r="D26" i="3"/>
  <c r="E26" i="3"/>
  <c r="D27" i="3" l="1"/>
  <c r="B28" i="3"/>
  <c r="E28" i="3" s="1"/>
  <c r="B29" i="3" l="1"/>
  <c r="D28" i="3"/>
  <c r="B30" i="3" l="1"/>
  <c r="D29" i="3"/>
  <c r="E29" i="3"/>
  <c r="B31" i="3" l="1"/>
  <c r="E31" i="3" s="1"/>
  <c r="D30" i="3"/>
  <c r="E30" i="3"/>
  <c r="D31" i="3" l="1"/>
  <c r="B32" i="3"/>
  <c r="E32" i="3" s="1"/>
  <c r="B33" i="3" l="1"/>
  <c r="E33" i="3" s="1"/>
  <c r="E34" i="3" s="1"/>
  <c r="D32" i="3"/>
  <c r="D33" i="3" l="1"/>
  <c r="D34" i="3" s="1"/>
</calcChain>
</file>

<file path=xl/sharedStrings.xml><?xml version="1.0" encoding="utf-8"?>
<sst xmlns="http://schemas.openxmlformats.org/spreadsheetml/2006/main" count="124" uniqueCount="83">
  <si>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</si>
  <si>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</si>
  <si>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</si>
  <si>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</si>
  <si>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</si>
  <si>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</si>
  <si>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</si>
  <si>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</si>
  <si>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</si>
  <si>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</si>
  <si>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</si>
  <si>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</si>
  <si>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</si>
  <si>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</si>
  <si>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</si>
  <si>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</si>
  <si>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</si>
  <si>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</si>
  <si>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</si>
  <si>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</si>
  <si>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</si>
  <si>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</si>
  <si>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</si>
  <si>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</si>
  <si>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</si>
  <si>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</si>
  <si>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</si>
  <si>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</si>
  <si>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</si>
  <si>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</si>
  <si>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</si>
  <si>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</si>
  <si>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</si>
  <si>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</si>
  <si>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</si>
  <si>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</si>
  <si>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</si>
  <si>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</si>
  <si>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</si>
  <si>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</si>
  <si>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</si>
  <si>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</si>
  <si>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</si>
  <si>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</si>
  <si>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</si>
  <si>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</si>
  <si>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</si>
  <si>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</si>
  <si>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</si>
  <si>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</si>
  <si>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</si>
  <si>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</si>
  <si>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</si>
  <si>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</si>
  <si>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</si>
  <si>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</si>
  <si>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</si>
  <si>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</si>
  <si>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</si>
  <si>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</si>
  <si>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</si>
  <si>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</si>
  <si>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</si>
  <si>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</si>
  <si>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</si>
  <si>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</si>
  <si>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</si>
  <si>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</si>
  <si>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</si>
  <si>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</si>
  <si>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</si>
  <si>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</si>
  <si>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Pefindo</t>
  </si>
  <si>
    <t>Obligasi Berkelanjutan III PTPP Tahap I Tahun 2021 dan
Sukuk Mudharabah Berkelanjutan I PTPP Tahap I Tahun 2021</t>
  </si>
  <si>
    <t>Seri A (3 years): 8.25% - 9.25%</t>
  </si>
  <si>
    <t>Seri B (5 years): 8.75% - 9.75%</t>
  </si>
  <si>
    <t>09 Jun - 16 Jun 2021</t>
  </si>
  <si>
    <t>Rp 1.000.000.000 berlaku kelipatan</t>
  </si>
  <si>
    <t>8,25% – 9,25%</t>
  </si>
  <si>
    <t xml:space="preserve">• Obligasi: Sebanyak-banyaknya sebesar Rp1.500.000.000.00 (satu triliun lima ratus miliar Rupiah)
• Sukuk Mudharabah: Sebanyak-banyaknya sebesar Rp500.000.000.00 (lima ratus miliar Rupiah) 
</t>
  </si>
  <si>
    <t>8.75% – 9.75%</t>
  </si>
  <si>
    <t>idA (Single A) dan 
idA(sy) (Single A syariah) dari PT Pemeringkat Efek Indonesia</t>
  </si>
  <si>
    <t>Konstruksi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</si>
</sst>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7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0" fillId="2" borderId="8" xfId="0" applyFont="1" applyFill="1" applyBorder="1" applyAlignment="1">
      <alignment horizontal="left" vertical="center" wrapText="1"/>
    </xf>
    <xf numFmtId="15" fontId="3" fillId="0" borderId="3" xfId="0" applyNumberFormat="1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/>
    <xf numFmtId="3" fontId="3" fillId="0" borderId="8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7"/>
  <sheetViews>
    <sheetView showGridLines="0" tabSelected="1" topLeftCell="A3" workbookViewId="0">
      <selection activeCell="F6" sqref="F6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45.75" customHeight="1" x14ac:dyDescent="0.3">
      <c r="A2" s="2"/>
      <c r="B2" s="42" t="s">
        <v>0</v>
      </c>
      <c r="C2" s="53" t="s">
        <v>73</v>
      </c>
      <c r="D2" s="54"/>
      <c r="E2" s="5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4" customHeight="1" x14ac:dyDescent="0.3">
      <c r="A3" s="2"/>
      <c r="B3" s="42" t="s">
        <v>1</v>
      </c>
      <c r="C3" s="64" t="s">
        <v>81</v>
      </c>
      <c r="D3" s="45"/>
      <c r="E3" s="4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44" t="s">
        <v>71</v>
      </c>
      <c r="C4" s="65" t="s">
        <v>74</v>
      </c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45"/>
      <c r="C5" s="65" t="s">
        <v>75</v>
      </c>
      <c r="D5" s="45"/>
      <c r="E5" s="4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2" customHeight="1" x14ac:dyDescent="0.3">
      <c r="A6" s="2"/>
      <c r="B6" s="31" t="s">
        <v>2</v>
      </c>
      <c r="C6" s="47" t="s">
        <v>79</v>
      </c>
      <c r="D6" s="48"/>
      <c r="E6" s="4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3">
      <c r="A7" s="2"/>
      <c r="B7" s="32" t="s">
        <v>3</v>
      </c>
      <c r="C7" s="50" t="s">
        <v>4</v>
      </c>
      <c r="D7" s="45"/>
      <c r="E7" s="4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2" t="s">
        <v>5</v>
      </c>
      <c r="C8" s="50" t="s">
        <v>82</v>
      </c>
      <c r="D8" s="45"/>
      <c r="E8" s="4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31" t="s">
        <v>6</v>
      </c>
      <c r="C9" s="51" t="s">
        <v>7</v>
      </c>
      <c r="D9" s="45"/>
      <c r="E9" s="4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3" t="s">
        <v>8</v>
      </c>
      <c r="C10" s="52" t="s">
        <v>76</v>
      </c>
      <c r="D10" s="48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3" t="s">
        <v>9</v>
      </c>
      <c r="C11" s="44" t="s">
        <v>10</v>
      </c>
      <c r="D11" s="45"/>
      <c r="E11" s="4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3" t="s">
        <v>11</v>
      </c>
      <c r="C12" s="44" t="s">
        <v>77</v>
      </c>
      <c r="D12" s="45"/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3" t="s">
        <v>12</v>
      </c>
      <c r="C13" s="44" t="s">
        <v>13</v>
      </c>
      <c r="D13" s="45"/>
      <c r="E13" s="4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4" t="s">
        <v>14</v>
      </c>
      <c r="C14" s="58">
        <v>0.01</v>
      </c>
      <c r="D14" s="45"/>
      <c r="E14" s="4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46" t="s">
        <v>15</v>
      </c>
      <c r="C15" s="35" t="s">
        <v>16</v>
      </c>
      <c r="D15" s="35" t="s">
        <v>17</v>
      </c>
      <c r="E15" s="35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45"/>
      <c r="C16" s="36">
        <v>1000000000</v>
      </c>
      <c r="D16" s="36">
        <f>C16*1%</f>
        <v>10000000</v>
      </c>
      <c r="E16" s="36">
        <f>C16+D16</f>
        <v>1010000000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2" t="s">
        <v>18</v>
      </c>
      <c r="C17" s="62" t="s">
        <v>19</v>
      </c>
      <c r="D17" s="63"/>
      <c r="E17" s="6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7" t="s">
        <v>20</v>
      </c>
      <c r="C18" s="43">
        <v>44379</v>
      </c>
      <c r="D18" s="38"/>
      <c r="E18" s="3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7" t="s">
        <v>21</v>
      </c>
      <c r="C19" s="43">
        <v>44382</v>
      </c>
      <c r="D19" s="40"/>
      <c r="E19" s="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2" t="s">
        <v>22</v>
      </c>
      <c r="C20" s="59" t="s">
        <v>72</v>
      </c>
      <c r="D20" s="60"/>
      <c r="E20" s="6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2" t="s">
        <v>23</v>
      </c>
      <c r="C21" s="61" t="s">
        <v>24</v>
      </c>
      <c r="D21" s="45"/>
      <c r="E21" s="4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2" t="s">
        <v>25</v>
      </c>
      <c r="C22" s="56" t="s">
        <v>26</v>
      </c>
      <c r="D22" s="45"/>
      <c r="E22" s="4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25</v>
      </c>
      <c r="C23" s="57" t="s">
        <v>26</v>
      </c>
      <c r="D23" s="48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</sheetData>
  <mergeCells count="20">
    <mergeCell ref="C2:E2"/>
    <mergeCell ref="C22:E22"/>
    <mergeCell ref="C23:E23"/>
    <mergeCell ref="C13:E13"/>
    <mergeCell ref="C14:E14"/>
    <mergeCell ref="C20:E20"/>
    <mergeCell ref="C21:E21"/>
    <mergeCell ref="C17:E17"/>
    <mergeCell ref="C3:E3"/>
    <mergeCell ref="C4:E4"/>
    <mergeCell ref="C5:E5"/>
    <mergeCell ref="B4:B5"/>
    <mergeCell ref="C11:E11"/>
    <mergeCell ref="C12:E12"/>
    <mergeCell ref="B15:B16"/>
    <mergeCell ref="C6:E6"/>
    <mergeCell ref="C7:E7"/>
    <mergeCell ref="C8:E8"/>
    <mergeCell ref="C9:E9"/>
    <mergeCell ref="C10:E10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E7" sqref="E7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Obligasi Berkelanjutan III PTPP Tahap I Tahun 2021 dan
Sukuk Mudharabah Berkelanjutan I PTPP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7" t="s">
        <v>78</v>
      </c>
      <c r="C5" s="8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9">
        <v>1000000000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1">
        <v>1000000000</v>
      </c>
      <c r="C8" s="8"/>
      <c r="D8" s="12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10">
        <v>8.2500000000000004E-2</v>
      </c>
      <c r="C9" s="13">
        <v>9.2499999999999999E-2</v>
      </c>
      <c r="D9" s="8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8" t="s">
        <v>37</v>
      </c>
      <c r="B11" s="70" t="s">
        <v>38</v>
      </c>
      <c r="C11" s="70" t="s">
        <v>39</v>
      </c>
      <c r="D11" s="70" t="s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9"/>
      <c r="B12" s="69"/>
      <c r="C12" s="69"/>
      <c r="D12" s="69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41</v>
      </c>
      <c r="B13" s="17">
        <f>'Format Tabel Informasi'!C18</f>
        <v>44379</v>
      </c>
      <c r="C13" s="18">
        <f>-B8*(1+B7)</f>
        <v>-1010000000</v>
      </c>
      <c r="D13" s="19">
        <f>B9</f>
        <v>8.2500000000000004E-2</v>
      </c>
      <c r="E13" s="20">
        <f>C9</f>
        <v>9.2499999999999999E-2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42</v>
      </c>
      <c r="B14" s="21">
        <f t="shared" ref="B14:B25" si="0">EDATE(B13,3)</f>
        <v>44471</v>
      </c>
      <c r="C14" s="22"/>
      <c r="D14" s="18">
        <f t="shared" ref="D14:D24" si="1">((($B$8*$B$9*(DAYS360(B13,B14))/360))*(1-$C$34))-($C$33*$B$8*(DAYS360(B13,B14))/360)</f>
        <v>17503750</v>
      </c>
      <c r="E14" s="18">
        <f t="shared" ref="E14:E24" si="2">((($B$8*$C$9*(DAYS360(B13,B14))/360))*(1-$C$34))-($C$33*$B$8*(DAYS360(B13,B14))/360)</f>
        <v>19628750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43</v>
      </c>
      <c r="B15" s="21">
        <f t="shared" si="0"/>
        <v>44563</v>
      </c>
      <c r="C15" s="22"/>
      <c r="D15" s="18">
        <f t="shared" si="1"/>
        <v>17503750</v>
      </c>
      <c r="E15" s="18">
        <f t="shared" si="2"/>
        <v>19628750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44</v>
      </c>
      <c r="B16" s="21">
        <f t="shared" si="0"/>
        <v>44653</v>
      </c>
      <c r="C16" s="22"/>
      <c r="D16" s="18">
        <f t="shared" si="1"/>
        <v>17503750</v>
      </c>
      <c r="E16" s="18">
        <f t="shared" si="2"/>
        <v>19628750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45</v>
      </c>
      <c r="B17" s="21">
        <f t="shared" si="0"/>
        <v>44744</v>
      </c>
      <c r="C17" s="22"/>
      <c r="D17" s="18">
        <f t="shared" si="1"/>
        <v>17503750</v>
      </c>
      <c r="E17" s="18">
        <f t="shared" si="2"/>
        <v>19628750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46</v>
      </c>
      <c r="B18" s="21">
        <f t="shared" si="0"/>
        <v>44836</v>
      </c>
      <c r="C18" s="22"/>
      <c r="D18" s="18">
        <f t="shared" si="1"/>
        <v>17503750</v>
      </c>
      <c r="E18" s="18">
        <f t="shared" si="2"/>
        <v>19628750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47</v>
      </c>
      <c r="B19" s="21">
        <f t="shared" si="0"/>
        <v>44928</v>
      </c>
      <c r="C19" s="22"/>
      <c r="D19" s="18">
        <f t="shared" si="1"/>
        <v>17503750</v>
      </c>
      <c r="E19" s="18">
        <f t="shared" si="2"/>
        <v>19628750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48</v>
      </c>
      <c r="B20" s="21">
        <f t="shared" si="0"/>
        <v>45018</v>
      </c>
      <c r="C20" s="22"/>
      <c r="D20" s="18">
        <f t="shared" si="1"/>
        <v>17503750</v>
      </c>
      <c r="E20" s="18">
        <f t="shared" si="2"/>
        <v>19628750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49</v>
      </c>
      <c r="B21" s="21">
        <f t="shared" si="0"/>
        <v>45109</v>
      </c>
      <c r="C21" s="22"/>
      <c r="D21" s="18">
        <f t="shared" si="1"/>
        <v>17503750</v>
      </c>
      <c r="E21" s="18">
        <f t="shared" si="2"/>
        <v>19628750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50</v>
      </c>
      <c r="B22" s="21">
        <f t="shared" si="0"/>
        <v>45201</v>
      </c>
      <c r="C22" s="22"/>
      <c r="D22" s="18">
        <f t="shared" si="1"/>
        <v>17503750</v>
      </c>
      <c r="E22" s="18">
        <f t="shared" si="2"/>
        <v>19628750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51</v>
      </c>
      <c r="B23" s="21">
        <f t="shared" si="0"/>
        <v>45293</v>
      </c>
      <c r="C23" s="22"/>
      <c r="D23" s="18">
        <f t="shared" si="1"/>
        <v>17503750</v>
      </c>
      <c r="E23" s="18">
        <f t="shared" si="2"/>
        <v>19628750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52</v>
      </c>
      <c r="B24" s="21">
        <f t="shared" si="0"/>
        <v>45384</v>
      </c>
      <c r="C24" s="22"/>
      <c r="D24" s="18">
        <f t="shared" si="1"/>
        <v>17503750</v>
      </c>
      <c r="E24" s="18">
        <f t="shared" si="2"/>
        <v>19628750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53</v>
      </c>
      <c r="B25" s="21">
        <f t="shared" si="0"/>
        <v>45475</v>
      </c>
      <c r="C25" s="23"/>
      <c r="D25" s="18">
        <f>B8+((($B$8*$B$9*(DAYS360(B24,B25))/360))*(1-$C$34))-($C$33*$B$8*(DAYS360(B24,B25))/360)</f>
        <v>1017503750</v>
      </c>
      <c r="E25" s="18">
        <f>B8+((($B$8*$C$9*(DAYS360(B24,B25))/360))*(1-$C$34))-($C$33*$B$8*(DAYS360(B24,B25))/360)</f>
        <v>1019628750</v>
      </c>
      <c r="F25" s="1"/>
      <c r="G25" s="1"/>
      <c r="H25" s="1"/>
      <c r="I25" s="1" t="s">
        <v>35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71" t="s">
        <v>54</v>
      </c>
      <c r="B26" s="49"/>
      <c r="C26" s="24">
        <f>SUM(C13:C16)</f>
        <v>-1010000000</v>
      </c>
      <c r="D26" s="24">
        <f>SUM(D14:D25)</f>
        <v>1210045000</v>
      </c>
      <c r="E26" s="24">
        <f>SUM(E14:E25)</f>
        <v>1235545000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55</v>
      </c>
      <c r="B29" s="1"/>
      <c r="C29" s="25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66" t="s">
        <v>56</v>
      </c>
      <c r="B30" s="67"/>
      <c r="C30" s="67"/>
      <c r="D30" s="67"/>
      <c r="E30" s="67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66" t="s">
        <v>57</v>
      </c>
      <c r="B31" s="67"/>
      <c r="C31" s="67"/>
      <c r="D31" s="67"/>
      <c r="E31" s="67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66" t="s">
        <v>58</v>
      </c>
      <c r="B32" s="67"/>
      <c r="C32" s="67"/>
      <c r="D32" s="67"/>
      <c r="E32" s="67"/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8" t="s">
        <v>59</v>
      </c>
      <c r="B33" s="1"/>
      <c r="C33" s="29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8" t="s">
        <v>60</v>
      </c>
      <c r="B34" s="1"/>
      <c r="C34" s="30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8" sqref="C8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 Tahun)'!B3</f>
        <v>Obligasi Berkelanjutan III PTPP Tahap I Tahun 2021 dan
Sukuk Mudharabah Berkelanjutan I PTPP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7" t="s">
        <v>80</v>
      </c>
      <c r="C5" s="8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9">
        <v>1000000000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1">
        <v>1000000000</v>
      </c>
      <c r="C8" s="8"/>
      <c r="D8" s="12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10">
        <v>8.7499999999999994E-2</v>
      </c>
      <c r="C9" s="13">
        <v>9.7500000000000003E-2</v>
      </c>
      <c r="D9" s="8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8" t="s">
        <v>37</v>
      </c>
      <c r="B11" s="70" t="s">
        <v>38</v>
      </c>
      <c r="C11" s="70" t="s">
        <v>39</v>
      </c>
      <c r="D11" s="70" t="s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9"/>
      <c r="B12" s="69"/>
      <c r="C12" s="69"/>
      <c r="D12" s="69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41</v>
      </c>
      <c r="B13" s="17">
        <f>'Kalkulator Bonds (3 Tahun)'!B13</f>
        <v>44379</v>
      </c>
      <c r="C13" s="18">
        <f>-B8*(1+B7)</f>
        <v>-1010000000</v>
      </c>
      <c r="D13" s="19">
        <f>B9</f>
        <v>8.7499999999999994E-2</v>
      </c>
      <c r="E13" s="20">
        <f>C9</f>
        <v>9.7500000000000003E-2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42</v>
      </c>
      <c r="B14" s="21">
        <f t="shared" ref="B14:B33" si="0">EDATE(B13,3)</f>
        <v>44471</v>
      </c>
      <c r="C14" s="22"/>
      <c r="D14" s="18">
        <f t="shared" ref="D14:D32" si="1">((($B$8*$B$9*(DAYS360(B13,B14))/360))*(1-$C$42))-($C$41*$B$8*(DAYS360(B13,B14))/360)</f>
        <v>18566250</v>
      </c>
      <c r="E14" s="18">
        <f t="shared" ref="E14:E32" si="2">((($B$8*$C$9*(DAYS360(B13,B14))/360))*(1-$C$42))-($C$41*$B$8*(DAYS360(B13,B14))/360)</f>
        <v>20691250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43</v>
      </c>
      <c r="B15" s="21">
        <f t="shared" si="0"/>
        <v>44563</v>
      </c>
      <c r="C15" s="22"/>
      <c r="D15" s="18">
        <f t="shared" si="1"/>
        <v>18566250</v>
      </c>
      <c r="E15" s="18">
        <f t="shared" si="2"/>
        <v>20691250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44</v>
      </c>
      <c r="B16" s="21">
        <f t="shared" si="0"/>
        <v>44653</v>
      </c>
      <c r="C16" s="22"/>
      <c r="D16" s="18">
        <f t="shared" si="1"/>
        <v>18566250</v>
      </c>
      <c r="E16" s="18">
        <f t="shared" si="2"/>
        <v>20691250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45</v>
      </c>
      <c r="B17" s="21">
        <f t="shared" si="0"/>
        <v>44744</v>
      </c>
      <c r="C17" s="22"/>
      <c r="D17" s="18">
        <f t="shared" si="1"/>
        <v>18566250</v>
      </c>
      <c r="E17" s="18">
        <f t="shared" si="2"/>
        <v>20691250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46</v>
      </c>
      <c r="B18" s="21">
        <f t="shared" si="0"/>
        <v>44836</v>
      </c>
      <c r="C18" s="22"/>
      <c r="D18" s="18">
        <f t="shared" si="1"/>
        <v>18566250</v>
      </c>
      <c r="E18" s="18">
        <f t="shared" si="2"/>
        <v>20691250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47</v>
      </c>
      <c r="B19" s="21">
        <f t="shared" si="0"/>
        <v>44928</v>
      </c>
      <c r="C19" s="22"/>
      <c r="D19" s="18">
        <f t="shared" si="1"/>
        <v>18566250</v>
      </c>
      <c r="E19" s="18">
        <f t="shared" si="2"/>
        <v>20691250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48</v>
      </c>
      <c r="B20" s="21">
        <f t="shared" si="0"/>
        <v>45018</v>
      </c>
      <c r="C20" s="22"/>
      <c r="D20" s="18">
        <f t="shared" si="1"/>
        <v>18566250</v>
      </c>
      <c r="E20" s="18">
        <f t="shared" si="2"/>
        <v>20691250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49</v>
      </c>
      <c r="B21" s="21">
        <f t="shared" si="0"/>
        <v>45109</v>
      </c>
      <c r="C21" s="22"/>
      <c r="D21" s="18">
        <f t="shared" si="1"/>
        <v>18566250</v>
      </c>
      <c r="E21" s="18">
        <f t="shared" si="2"/>
        <v>20691250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50</v>
      </c>
      <c r="B22" s="21">
        <f t="shared" si="0"/>
        <v>45201</v>
      </c>
      <c r="C22" s="22"/>
      <c r="D22" s="18">
        <f t="shared" si="1"/>
        <v>18566250</v>
      </c>
      <c r="E22" s="18">
        <f t="shared" si="2"/>
        <v>20691250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51</v>
      </c>
      <c r="B23" s="21">
        <f t="shared" si="0"/>
        <v>45293</v>
      </c>
      <c r="C23" s="22"/>
      <c r="D23" s="18">
        <f t="shared" si="1"/>
        <v>18566250</v>
      </c>
      <c r="E23" s="18">
        <f t="shared" si="2"/>
        <v>20691250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52</v>
      </c>
      <c r="B24" s="21">
        <f t="shared" si="0"/>
        <v>45384</v>
      </c>
      <c r="C24" s="22"/>
      <c r="D24" s="18">
        <f t="shared" si="1"/>
        <v>18566250</v>
      </c>
      <c r="E24" s="18">
        <f t="shared" si="2"/>
        <v>20691250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62</v>
      </c>
      <c r="B25" s="21">
        <f t="shared" si="0"/>
        <v>45475</v>
      </c>
      <c r="C25" s="22"/>
      <c r="D25" s="18">
        <f t="shared" si="1"/>
        <v>18566250</v>
      </c>
      <c r="E25" s="18">
        <f t="shared" si="2"/>
        <v>20691250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63</v>
      </c>
      <c r="B26" s="21">
        <f t="shared" si="0"/>
        <v>45567</v>
      </c>
      <c r="C26" s="22"/>
      <c r="D26" s="18">
        <f t="shared" si="1"/>
        <v>18566250</v>
      </c>
      <c r="E26" s="18">
        <f t="shared" si="2"/>
        <v>20691250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64</v>
      </c>
      <c r="B27" s="21">
        <f t="shared" si="0"/>
        <v>45659</v>
      </c>
      <c r="C27" s="22"/>
      <c r="D27" s="18">
        <f t="shared" si="1"/>
        <v>18566250</v>
      </c>
      <c r="E27" s="18">
        <f t="shared" si="2"/>
        <v>20691250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65</v>
      </c>
      <c r="B28" s="21">
        <f t="shared" si="0"/>
        <v>45749</v>
      </c>
      <c r="C28" s="22"/>
      <c r="D28" s="18">
        <f t="shared" si="1"/>
        <v>18566250</v>
      </c>
      <c r="E28" s="18">
        <f t="shared" si="2"/>
        <v>20691250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66</v>
      </c>
      <c r="B29" s="21">
        <f t="shared" si="0"/>
        <v>45840</v>
      </c>
      <c r="C29" s="22"/>
      <c r="D29" s="18">
        <f t="shared" si="1"/>
        <v>18566250</v>
      </c>
      <c r="E29" s="18">
        <f t="shared" si="2"/>
        <v>20691250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67</v>
      </c>
      <c r="B30" s="21">
        <f t="shared" si="0"/>
        <v>45932</v>
      </c>
      <c r="C30" s="22"/>
      <c r="D30" s="18">
        <f t="shared" si="1"/>
        <v>18566250</v>
      </c>
      <c r="E30" s="18">
        <f t="shared" si="2"/>
        <v>20691250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68</v>
      </c>
      <c r="B31" s="21">
        <f t="shared" si="0"/>
        <v>46024</v>
      </c>
      <c r="C31" s="22"/>
      <c r="D31" s="18">
        <f t="shared" si="1"/>
        <v>18566250</v>
      </c>
      <c r="E31" s="18">
        <f t="shared" si="2"/>
        <v>20691250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69</v>
      </c>
      <c r="B32" s="21">
        <f t="shared" si="0"/>
        <v>46114</v>
      </c>
      <c r="C32" s="22"/>
      <c r="D32" s="18">
        <f t="shared" si="1"/>
        <v>18566250</v>
      </c>
      <c r="E32" s="18">
        <f t="shared" si="2"/>
        <v>20691250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70</v>
      </c>
      <c r="B33" s="21">
        <f t="shared" si="0"/>
        <v>46205</v>
      </c>
      <c r="C33" s="23"/>
      <c r="D33" s="18">
        <f>B8+((($B$8*$B$9*(DAYS360(B32,B33))/360))*(1-$C$42))-($C$41*$B$8*(DAYS360(B32,B33))/360)</f>
        <v>1018566250</v>
      </c>
      <c r="E33" s="18">
        <f>B8+((($B$8*$C$9*(DAYS360(B32,B33))/360))*(1-$C$42))-($C$41*$B$8*(DAYS360(B32,B33))/360)</f>
        <v>1020691250</v>
      </c>
      <c r="F33" s="1"/>
      <c r="G33" s="1"/>
      <c r="H33" s="1"/>
      <c r="I33" s="1" t="s">
        <v>35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71" t="s">
        <v>54</v>
      </c>
      <c r="B34" s="49"/>
      <c r="C34" s="24">
        <f>SUM(C13:C16)</f>
        <v>-1010000000</v>
      </c>
      <c r="D34" s="24">
        <f>SUM(D14:D33)</f>
        <v>1371325000</v>
      </c>
      <c r="E34" s="24">
        <f>SUM(E14:E33)</f>
        <v>1413825000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55</v>
      </c>
      <c r="B37" s="1"/>
      <c r="C37" s="25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66" t="s">
        <v>56</v>
      </c>
      <c r="B38" s="67"/>
      <c r="C38" s="67"/>
      <c r="D38" s="67"/>
      <c r="E38" s="67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66" t="s">
        <v>57</v>
      </c>
      <c r="B39" s="67"/>
      <c r="C39" s="67"/>
      <c r="D39" s="67"/>
      <c r="E39" s="67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66" t="s">
        <v>58</v>
      </c>
      <c r="B40" s="67"/>
      <c r="C40" s="67"/>
      <c r="D40" s="67"/>
      <c r="E40" s="67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8" t="s">
        <v>59</v>
      </c>
      <c r="B41" s="1"/>
      <c r="C41" s="29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8" t="s">
        <v>60</v>
      </c>
      <c r="B42" s="1"/>
      <c r="C42" s="30">
        <v>0.15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2021-06-10T11:30:24Z</dcterms:modified>
</cp:coreProperties>
</file>