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a.Yunanto\Downloads\"/>
    </mc:Choice>
  </mc:AlternateContent>
  <bookViews>
    <workbookView xWindow="0" yWindow="0" windowWidth="20490" windowHeight="7635" tabRatio="852" activeTab="2"/>
  </bookViews>
  <sheets>
    <sheet name="Format Tabel Informasi" sheetId="9" r:id="rId1"/>
    <sheet name="SR018-T3" sheetId="14" r:id="rId2"/>
    <sheet name="SR018-T5" sheetId="1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3" l="1"/>
  <c r="E32" i="13"/>
  <c r="D33" i="13"/>
  <c r="E33" i="13" s="1"/>
  <c r="D34" i="13"/>
  <c r="E34" i="13"/>
  <c r="D35" i="13"/>
  <c r="E35" i="13"/>
  <c r="D36" i="13"/>
  <c r="E36" i="13"/>
  <c r="D37" i="13"/>
  <c r="E37" i="13" s="1"/>
  <c r="D38" i="13"/>
  <c r="E38" i="13"/>
  <c r="D39" i="13"/>
  <c r="E39" i="13"/>
  <c r="D40" i="13"/>
  <c r="E40" i="13"/>
  <c r="D41" i="13"/>
  <c r="E41" i="13" s="1"/>
  <c r="D42" i="13"/>
  <c r="E42" i="13"/>
  <c r="D43" i="13"/>
  <c r="E43" i="13"/>
  <c r="E20" i="14"/>
  <c r="E21" i="14"/>
  <c r="E22" i="14"/>
  <c r="E23" i="14"/>
  <c r="E24" i="14"/>
  <c r="E25" i="14"/>
  <c r="E26" i="14"/>
  <c r="E27" i="14"/>
  <c r="E28" i="14"/>
  <c r="E29" i="14"/>
  <c r="E30" i="14"/>
  <c r="E31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B8" i="14" l="1"/>
  <c r="C54" i="14"/>
  <c r="B13" i="14"/>
  <c r="B14" i="14" s="1"/>
  <c r="C11" i="14"/>
  <c r="C47" i="14" s="1"/>
  <c r="B8" i="13"/>
  <c r="C78" i="13"/>
  <c r="B13" i="13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C11" i="13"/>
  <c r="C71" i="13" s="1"/>
  <c r="D70" i="13" l="1"/>
  <c r="D46" i="14"/>
  <c r="B15" i="14"/>
  <c r="D42" i="14"/>
  <c r="D34" i="14"/>
  <c r="D14" i="14"/>
  <c r="E14" i="14" s="1"/>
  <c r="D43" i="14"/>
  <c r="D35" i="14"/>
  <c r="D15" i="14"/>
  <c r="D41" i="14"/>
  <c r="D44" i="14"/>
  <c r="D36" i="14"/>
  <c r="D16" i="14"/>
  <c r="D45" i="14"/>
  <c r="D37" i="14"/>
  <c r="D17" i="14"/>
  <c r="D38" i="14"/>
  <c r="D18" i="14"/>
  <c r="D39" i="14"/>
  <c r="D19" i="14"/>
  <c r="D13" i="14"/>
  <c r="E13" i="14" s="1"/>
  <c r="D40" i="14"/>
  <c r="D32" i="14"/>
  <c r="D12" i="14"/>
  <c r="E12" i="14" s="1"/>
  <c r="D33" i="14"/>
  <c r="D11" i="14"/>
  <c r="D30" i="13"/>
  <c r="E30" i="13" s="1"/>
  <c r="D63" i="13"/>
  <c r="E63" i="13" s="1"/>
  <c r="D55" i="13"/>
  <c r="E55" i="13" s="1"/>
  <c r="D47" i="13"/>
  <c r="E47" i="13" s="1"/>
  <c r="D27" i="13"/>
  <c r="E27" i="13" s="1"/>
  <c r="D28" i="13"/>
  <c r="E28" i="13" s="1"/>
  <c r="D62" i="13"/>
  <c r="E62" i="13" s="1"/>
  <c r="D65" i="13"/>
  <c r="E65" i="13" s="1"/>
  <c r="D49" i="13"/>
  <c r="E49" i="13" s="1"/>
  <c r="D64" i="13"/>
  <c r="E64" i="13" s="1"/>
  <c r="D48" i="13"/>
  <c r="E48" i="13" s="1"/>
  <c r="D54" i="13"/>
  <c r="E54" i="13" s="1"/>
  <c r="D46" i="13"/>
  <c r="E46" i="13" s="1"/>
  <c r="D26" i="13"/>
  <c r="E26" i="13" s="1"/>
  <c r="D69" i="13"/>
  <c r="E69" i="13" s="1"/>
  <c r="D61" i="13"/>
  <c r="E61" i="13" s="1"/>
  <c r="D53" i="13"/>
  <c r="E53" i="13" s="1"/>
  <c r="D45" i="13"/>
  <c r="E45" i="13" s="1"/>
  <c r="D25" i="13"/>
  <c r="E25" i="13" s="1"/>
  <c r="D68" i="13"/>
  <c r="E68" i="13" s="1"/>
  <c r="D60" i="13"/>
  <c r="E60" i="13" s="1"/>
  <c r="D52" i="13"/>
  <c r="E52" i="13" s="1"/>
  <c r="D44" i="13"/>
  <c r="E44" i="13" s="1"/>
  <c r="D24" i="13"/>
  <c r="E24" i="13" s="1"/>
  <c r="D57" i="13"/>
  <c r="E57" i="13" s="1"/>
  <c r="D29" i="13"/>
  <c r="E29" i="13" s="1"/>
  <c r="D56" i="13"/>
  <c r="E56" i="13" s="1"/>
  <c r="D67" i="13"/>
  <c r="E67" i="13" s="1"/>
  <c r="D59" i="13"/>
  <c r="E59" i="13" s="1"/>
  <c r="D51" i="13"/>
  <c r="E51" i="13" s="1"/>
  <c r="D31" i="13"/>
  <c r="E31" i="13" s="1"/>
  <c r="D23" i="13"/>
  <c r="E23" i="13" s="1"/>
  <c r="D66" i="13"/>
  <c r="E66" i="13" s="1"/>
  <c r="D58" i="13"/>
  <c r="E58" i="13" s="1"/>
  <c r="D50" i="13"/>
  <c r="E50" i="13" s="1"/>
  <c r="D18" i="13"/>
  <c r="E18" i="13" s="1"/>
  <c r="D15" i="13"/>
  <c r="E15" i="13" s="1"/>
  <c r="D14" i="13"/>
  <c r="E14" i="13" s="1"/>
  <c r="D21" i="13"/>
  <c r="E21" i="13" s="1"/>
  <c r="D20" i="13"/>
  <c r="E20" i="13" s="1"/>
  <c r="D12" i="13"/>
  <c r="D16" i="13"/>
  <c r="E16" i="13" s="1"/>
  <c r="D17" i="13"/>
  <c r="E17" i="13" s="1"/>
  <c r="D11" i="13"/>
  <c r="D22" i="13"/>
  <c r="E22" i="13" s="1"/>
  <c r="D19" i="13"/>
  <c r="E19" i="13" s="1"/>
  <c r="D13" i="13"/>
  <c r="E13" i="13" s="1"/>
  <c r="E70" i="13" l="1"/>
  <c r="E12" i="13"/>
  <c r="E15" i="14"/>
  <c r="B16" i="14"/>
  <c r="E16" i="14" s="1"/>
  <c r="D47" i="14"/>
  <c r="D71" i="13"/>
  <c r="E71" i="13" l="1"/>
  <c r="B17" i="14"/>
  <c r="E17" i="14" s="1"/>
  <c r="B18" i="14" l="1"/>
  <c r="E18" i="14" s="1"/>
  <c r="B19" i="14" l="1"/>
  <c r="E19" i="14" l="1"/>
  <c r="B20" i="14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E32" i="14" l="1"/>
  <c r="E33" i="14"/>
  <c r="E34" i="14" l="1"/>
  <c r="E35" i="14" l="1"/>
  <c r="E36" i="14" l="1"/>
  <c r="E37" i="14" l="1"/>
  <c r="E38" i="14" l="1"/>
  <c r="E39" i="14" l="1"/>
  <c r="E40" i="14" l="1"/>
  <c r="E41" i="14" l="1"/>
  <c r="E42" i="14" l="1"/>
  <c r="E43" i="14" l="1"/>
  <c r="E44" i="14" l="1"/>
  <c r="E45" i="14" l="1"/>
  <c r="E46" i="14" l="1"/>
  <c r="E47" i="14" s="1"/>
</calcChain>
</file>

<file path=xl/sharedStrings.xml><?xml version="1.0" encoding="utf-8"?>
<sst xmlns="http://schemas.openxmlformats.org/spreadsheetml/2006/main" count="168" uniqueCount="110">
  <si>
    <t>Nilai Investasi</t>
  </si>
  <si>
    <t>Total</t>
  </si>
  <si>
    <t>Deskripsi</t>
  </si>
  <si>
    <t>Tanggal</t>
  </si>
  <si>
    <t>Kupon 1</t>
  </si>
  <si>
    <t>Kupon 2</t>
  </si>
  <si>
    <t>Kupon 3</t>
  </si>
  <si>
    <t>Kupon 4</t>
  </si>
  <si>
    <t>Nama Obligasi</t>
  </si>
  <si>
    <t>Range Kupon</t>
  </si>
  <si>
    <t>Minimum Pembelian</t>
  </si>
  <si>
    <t>SIMULASI INVESTASI OBLIGASI</t>
  </si>
  <si>
    <t>(gross)</t>
  </si>
  <si>
    <t>Asumsi Kupon</t>
  </si>
  <si>
    <t>- safe-keeping fee (include PPN)</t>
  </si>
  <si>
    <t>Keterangan :</t>
  </si>
  <si>
    <t>Cash-Out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</si>
  <si>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</si>
  <si>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</si>
  <si>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</si>
  <si>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Kupon 5</t>
  </si>
  <si>
    <t>Kupon 6</t>
  </si>
  <si>
    <t>Kupon 7</t>
  </si>
  <si>
    <t>Kupon 8</t>
  </si>
  <si>
    <t>Kupon 9</t>
  </si>
  <si>
    <t>Kupon 10</t>
  </si>
  <si>
    <t>Kupon 11</t>
  </si>
  <si>
    <t>Jangka Waktu</t>
  </si>
  <si>
    <t>Nama Instrumen</t>
  </si>
  <si>
    <t>Pembayaran Kupon</t>
  </si>
  <si>
    <t>Minimum Pemesanan</t>
  </si>
  <si>
    <t>Penerbit</t>
  </si>
  <si>
    <t>Negara Republik Indonesia</t>
  </si>
  <si>
    <t>Tenor &amp; Kupon</t>
  </si>
  <si>
    <t>Masa Penawaran</t>
  </si>
  <si>
    <t>Tanggal Setelmen</t>
  </si>
  <si>
    <t>Tanggal Pembayaran Kupon Pertama</t>
  </si>
  <si>
    <t>Batas Waktu Pembayaran</t>
  </si>
  <si>
    <t>Metode Pemesanan</t>
  </si>
  <si>
    <t>Online via website MOST SBN (sbn.most.co.id)</t>
  </si>
  <si>
    <t>3 jam setelah pemesanan</t>
  </si>
  <si>
    <t>Maksimal Pemesanan</t>
  </si>
  <si>
    <t>Rp1 juta dan kelipatan Rp1 juta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</si>
  <si>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</si>
  <si>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</si>
  <si>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</si>
  <si>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</si>
  <si>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</si>
  <si>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</si>
  <si>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</si>
  <si>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</si>
  <si>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</si>
  <si>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</si>
  <si>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</si>
  <si>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</si>
  <si>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</si>
  <si>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</si>
  <si>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</si>
  <si>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</si>
  <si>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</t>
  </si>
  <si>
    <t>Kupon 29</t>
  </si>
  <si>
    <t>Kupon 30</t>
  </si>
  <si>
    <t>Kupon 31</t>
  </si>
  <si>
    <t>Kupon 32</t>
  </si>
  <si>
    <t>Kupon 33</t>
  </si>
  <si>
    <t>Kupon 34</t>
  </si>
  <si>
    <t>Setelmen</t>
  </si>
  <si>
    <t>Kupon 35</t>
  </si>
  <si>
    <t>Setiap 1 bulan sekali di tanggal 10</t>
  </si>
  <si>
    <t>- Pajak Pertambahan Nilai</t>
  </si>
  <si>
    <t>- Pajak Penghaasilan Atas Kupon Final</t>
  </si>
  <si>
    <t>Kupon 36</t>
  </si>
  <si>
    <t>Kupon 37</t>
  </si>
  <si>
    <t>Kupon 38</t>
  </si>
  <si>
    <t>Kupon 39</t>
  </si>
  <si>
    <t>Kupon 40</t>
  </si>
  <si>
    <t>Kupon 41</t>
  </si>
  <si>
    <t>Kupon 42</t>
  </si>
  <si>
    <t>Kupon 43</t>
  </si>
  <si>
    <t>Kupon 44</t>
  </si>
  <si>
    <t>Kupon 45</t>
  </si>
  <si>
    <t>Kupon 46</t>
  </si>
  <si>
    <t>Kupon 47</t>
  </si>
  <si>
    <t>Cash-In (Gross)</t>
  </si>
  <si>
    <t>Cash In (Net After Tax and Safekeeping)</t>
  </si>
  <si>
    <t>Sukuk Ritel SR018</t>
  </si>
  <si>
    <t>SR018-T3 (3 Tahun): 6.25% (gross p.a)
SR018-T5 (5 Tahun): 6.40% (gross p.a)</t>
  </si>
  <si>
    <t>SR018-T3: Rp 5 miliar
SR018-T5: Rp 10 miliar</t>
  </si>
  <si>
    <t>3 - 29 Maret 2023</t>
  </si>
  <si>
    <t>5 April 2023</t>
  </si>
  <si>
    <t>10 Mei 2023</t>
  </si>
  <si>
    <t>SR018-T3</t>
  </si>
  <si>
    <t>3 tahun</t>
  </si>
  <si>
    <t>Kupon</t>
  </si>
  <si>
    <t>Long coupon</t>
  </si>
  <si>
    <t>Kupon 35 + Pelunasan</t>
  </si>
  <si>
    <t>SR018-T5</t>
  </si>
  <si>
    <t>5 tahun</t>
  </si>
  <si>
    <t>Kupon 48</t>
  </si>
  <si>
    <t>Kupon 49</t>
  </si>
  <si>
    <t>Kupon 50</t>
  </si>
  <si>
    <t>Kupon 51</t>
  </si>
  <si>
    <t>Kupon 52</t>
  </si>
  <si>
    <t>Kupon 53</t>
  </si>
  <si>
    <t>Kupon 54</t>
  </si>
  <si>
    <t>Kupon 55</t>
  </si>
  <si>
    <t>Kupon 56</t>
  </si>
  <si>
    <t>Kupon 57</t>
  </si>
  <si>
    <t>Kupon 58</t>
  </si>
  <si>
    <t>Kupon 59 + Pelunasan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</si>
</sst>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[$-409]d\-mmm\-yy;@"/>
    <numFmt numFmtId="166" formatCode="_([$Rp-421]* #,##0_);_([$Rp-421]* \(#,##0\);_([$Rp-421]* &quot;-&quot;??_);_(@_)"/>
    <numFmt numFmtId="167" formatCode="_-[$Rp-421]* #,##0_-;\-[$Rp-421]* #,##0_-;_-[$Rp-421]* &quot;-&quot;??_-;_-@_-"/>
    <numFmt numFmtId="168" formatCode="_-[$Rp-421]* #,##0.00_-;\-[$Rp-421]* #,##0.00_-;_-[$Rp-421]* &quot;-&quot;??_-;_-@_-"/>
    <numFmt numFmtId="169" formatCode="0.0000%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5" fillId="3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0" fontId="5" fillId="3" borderId="0" xfId="4" applyNumberFormat="1" applyFont="1" applyFill="1"/>
    <xf numFmtId="0" fontId="7" fillId="0" borderId="0" xfId="0" applyFont="1"/>
    <xf numFmtId="9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Border="1"/>
    <xf numFmtId="165" fontId="1" fillId="5" borderId="1" xfId="0" applyNumberFormat="1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right"/>
    </xf>
    <xf numFmtId="10" fontId="3" fillId="0" borderId="0" xfId="4" applyNumberFormat="1" applyFont="1"/>
    <xf numFmtId="0" fontId="0" fillId="0" borderId="0" xfId="0" quotePrefix="1" applyFill="1" applyBorder="1" applyAlignment="1">
      <alignment horizontal="left" indent="1"/>
    </xf>
    <xf numFmtId="164" fontId="3" fillId="0" borderId="0" xfId="4" applyNumberFormat="1" applyFont="1" applyAlignment="1">
      <alignment horizontal="left"/>
    </xf>
    <xf numFmtId="41" fontId="3" fillId="0" borderId="0" xfId="2" applyFont="1"/>
    <xf numFmtId="0" fontId="8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67" fontId="0" fillId="0" borderId="1" xfId="0" applyNumberFormat="1" applyBorder="1"/>
    <xf numFmtId="168" fontId="0" fillId="0" borderId="0" xfId="0" applyNumberFormat="1"/>
    <xf numFmtId="43" fontId="0" fillId="0" borderId="0" xfId="1" applyFont="1"/>
    <xf numFmtId="0" fontId="4" fillId="2" borderId="1" xfId="0" applyFont="1" applyFill="1" applyBorder="1" applyAlignment="1">
      <alignment horizontal="center" vertical="center" wrapText="1"/>
    </xf>
    <xf numFmtId="169" fontId="0" fillId="0" borderId="0" xfId="0" quotePrefix="1" applyNumberFormat="1" applyAlignment="1">
      <alignment horizontal="right"/>
    </xf>
    <xf numFmtId="167" fontId="4" fillId="2" borderId="1" xfId="0" applyNumberFormat="1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7" fontId="0" fillId="0" borderId="0" xfId="0" applyNumberFormat="1"/>
    <xf numFmtId="0" fontId="5" fillId="0" borderId="10" xfId="0" applyFont="1" applyBorder="1" applyAlignment="1">
      <alignment horizontal="center"/>
    </xf>
    <xf numFmtId="0" fontId="12" fillId="0" borderId="0" xfId="0" applyFont="1"/>
    <xf numFmtId="0" fontId="5" fillId="0" borderId="0" xfId="0" applyFont="1" applyFill="1" applyAlignment="1">
      <alignment horizontal="right"/>
    </xf>
    <xf numFmtId="15" fontId="9" fillId="0" borderId="2" xfId="0" applyNumberFormat="1" applyFont="1" applyBorder="1" applyAlignment="1">
      <alignment horizontal="left" vertical="center" wrapText="1"/>
    </xf>
    <xf numFmtId="15" fontId="9" fillId="0" borderId="4" xfId="0" applyNumberFormat="1" applyFont="1" applyBorder="1" applyAlignment="1">
      <alignment horizontal="left" vertical="center" wrapText="1"/>
    </xf>
    <xf numFmtId="15" fontId="9" fillId="0" borderId="3" xfId="0" applyNumberFormat="1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quotePrefix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15" fontId="9" fillId="0" borderId="1" xfId="0" quotePrefix="1" applyNumberFormat="1" applyFont="1" applyBorder="1" applyAlignment="1">
      <alignment horizontal="left" vertical="center" wrapText="1"/>
    </xf>
  </cellXfs>
  <cellStyles count="5">
    <cellStyle name="Comma" xfId="1" builtinId="3"/>
    <cellStyle name="Comma [0]" xfId="2" builtinId="6"/>
    <cellStyle name="Comma 2" xfId="3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E20"/>
  <sheetViews>
    <sheetView showGridLines="0" zoomScale="85" zoomScaleNormal="85" workbookViewId="0">
      <selection activeCell="C12" sqref="C12:E12"/>
    </sheetView>
  </sheetViews>
  <sheetFormatPr defaultRowHeight="15" x14ac:dyDescent="0.25"/>
  <cols>
    <col min="2" max="2" width="35.5703125" style="3" customWidth="1"/>
    <col min="3" max="3" width="17.7109375" style="3" customWidth="1"/>
    <col min="4" max="4" width="9.28515625" style="3" bestFit="1" customWidth="1"/>
    <col min="5" max="5" width="22.28515625" style="3" customWidth="1"/>
  </cols>
  <sheetData>
    <row r="2" spans="2:5" s="14" customFormat="1" x14ac:dyDescent="0.25">
      <c r="B2" s="15" t="s">
        <v>28</v>
      </c>
      <c r="C2" s="44" t="s">
        <v>85</v>
      </c>
      <c r="D2" s="44"/>
      <c r="E2" s="44"/>
    </row>
    <row r="3" spans="2:5" s="14" customFormat="1" x14ac:dyDescent="0.25">
      <c r="B3" s="23" t="s">
        <v>31</v>
      </c>
      <c r="C3" s="45" t="s">
        <v>32</v>
      </c>
      <c r="D3" s="46"/>
      <c r="E3" s="47"/>
    </row>
    <row r="4" spans="2:5" s="14" customFormat="1" ht="31.5" customHeight="1" x14ac:dyDescent="0.25">
      <c r="B4" s="24" t="s">
        <v>33</v>
      </c>
      <c r="C4" s="40" t="s">
        <v>86</v>
      </c>
      <c r="D4" s="41"/>
      <c r="E4" s="42"/>
    </row>
    <row r="5" spans="2:5" s="14" customFormat="1" x14ac:dyDescent="0.25">
      <c r="B5" s="24" t="s">
        <v>30</v>
      </c>
      <c r="C5" s="40" t="s">
        <v>42</v>
      </c>
      <c r="D5" s="41"/>
      <c r="E5" s="42"/>
    </row>
    <row r="6" spans="2:5" s="14" customFormat="1" ht="28.5" customHeight="1" x14ac:dyDescent="0.25">
      <c r="B6" s="24" t="s">
        <v>41</v>
      </c>
      <c r="C6" s="40" t="s">
        <v>87</v>
      </c>
      <c r="D6" s="41"/>
      <c r="E6" s="42"/>
    </row>
    <row r="7" spans="2:5" s="14" customFormat="1" x14ac:dyDescent="0.25">
      <c r="B7" s="15" t="s">
        <v>29</v>
      </c>
      <c r="C7" s="48" t="s">
        <v>68</v>
      </c>
      <c r="D7" s="48"/>
      <c r="E7" s="48"/>
    </row>
    <row r="8" spans="2:5" s="14" customFormat="1" x14ac:dyDescent="0.25">
      <c r="B8" s="15" t="s">
        <v>34</v>
      </c>
      <c r="C8" s="43" t="s">
        <v>88</v>
      </c>
      <c r="D8" s="43"/>
      <c r="E8" s="43"/>
    </row>
    <row r="9" spans="2:5" s="14" customFormat="1" x14ac:dyDescent="0.25">
      <c r="B9" s="15" t="s">
        <v>35</v>
      </c>
      <c r="C9" s="51" t="s">
        <v>89</v>
      </c>
      <c r="D9" s="43"/>
      <c r="E9" s="43"/>
    </row>
    <row r="10" spans="2:5" s="14" customFormat="1" ht="16.5" customHeight="1" x14ac:dyDescent="0.25">
      <c r="B10" s="15" t="s">
        <v>36</v>
      </c>
      <c r="C10" s="51" t="s">
        <v>90</v>
      </c>
      <c r="D10" s="43"/>
      <c r="E10" s="43"/>
    </row>
    <row r="11" spans="2:5" s="14" customFormat="1" x14ac:dyDescent="0.25">
      <c r="B11" s="15" t="s">
        <v>38</v>
      </c>
      <c r="C11" s="37" t="s">
        <v>39</v>
      </c>
      <c r="D11" s="38"/>
      <c r="E11" s="39"/>
    </row>
    <row r="12" spans="2:5" s="14" customFormat="1" x14ac:dyDescent="0.25">
      <c r="B12" s="15" t="s">
        <v>37</v>
      </c>
      <c r="C12" s="37" t="s">
        <v>40</v>
      </c>
      <c r="D12" s="38"/>
      <c r="E12" s="39"/>
    </row>
    <row r="13" spans="2:5" s="14" customFormat="1" x14ac:dyDescent="0.25"/>
    <row r="14" spans="2:5" s="14" customFormat="1" x14ac:dyDescent="0.25"/>
    <row r="15" spans="2:5" s="14" customFormat="1" x14ac:dyDescent="0.25"/>
    <row r="16" spans="2:5" s="14" customFormat="1" x14ac:dyDescent="0.25"/>
    <row r="17" s="14" customFormat="1" x14ac:dyDescent="0.25"/>
    <row r="18" s="14" customFormat="1" x14ac:dyDescent="0.25"/>
    <row r="19" s="14" customFormat="1" x14ac:dyDescent="0.25"/>
    <row r="20" s="14" customFormat="1" x14ac:dyDescent="0.25"/>
  </sheetData>
  <mergeCells count="11">
    <mergeCell ref="C2:E2"/>
    <mergeCell ref="C3:E3"/>
    <mergeCell ref="C5:E5"/>
    <mergeCell ref="C7:E7"/>
    <mergeCell ref="C11:E11"/>
    <mergeCell ref="C12:E12"/>
    <mergeCell ref="C6:E6"/>
    <mergeCell ref="C8:E8"/>
    <mergeCell ref="C4:E4"/>
    <mergeCell ref="C9:E9"/>
    <mergeCell ref="C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6"/>
  <sheetViews>
    <sheetView showGridLines="0" zoomScaleNormal="100" workbookViewId="0">
      <selection activeCell="G36" sqref="G36"/>
    </sheetView>
  </sheetViews>
  <sheetFormatPr defaultColWidth="8.7109375" defaultRowHeight="15" customHeight="1" x14ac:dyDescent="0.25"/>
  <cols>
    <col min="1" max="1" width="22.42578125" style="3" customWidth="1"/>
    <col min="2" max="2" width="16.85546875" style="3" customWidth="1"/>
    <col min="3" max="4" width="16.5703125" style="3" bestFit="1" customWidth="1"/>
    <col min="5" max="5" width="19.28515625" style="3" bestFit="1" customWidth="1"/>
    <col min="6" max="6" width="8.7109375" style="3"/>
    <col min="7" max="7" width="14" style="3" bestFit="1" customWidth="1"/>
    <col min="8" max="16384" width="8.7109375" style="3"/>
  </cols>
  <sheetData>
    <row r="1" spans="1:7" ht="15.75" x14ac:dyDescent="0.25">
      <c r="A1" s="1" t="s">
        <v>11</v>
      </c>
      <c r="B1" s="1"/>
    </row>
    <row r="3" spans="1:7" ht="14.65" customHeight="1" x14ac:dyDescent="0.25">
      <c r="A3" s="2" t="s">
        <v>8</v>
      </c>
      <c r="B3" s="36" t="s">
        <v>91</v>
      </c>
    </row>
    <row r="4" spans="1:7" x14ac:dyDescent="0.25">
      <c r="A4" s="2" t="s">
        <v>27</v>
      </c>
      <c r="B4" s="13" t="s">
        <v>92</v>
      </c>
    </row>
    <row r="5" spans="1:7" x14ac:dyDescent="0.25">
      <c r="A5" s="2" t="s">
        <v>93</v>
      </c>
      <c r="B5" s="29">
        <v>6.25E-2</v>
      </c>
      <c r="C5" s="11" t="s">
        <v>12</v>
      </c>
    </row>
    <row r="6" spans="1:7" x14ac:dyDescent="0.25">
      <c r="A6" s="2" t="s">
        <v>10</v>
      </c>
      <c r="B6" s="7">
        <v>1000000</v>
      </c>
      <c r="C6" s="11"/>
    </row>
    <row r="7" spans="1:7" x14ac:dyDescent="0.25">
      <c r="A7" s="2" t="s">
        <v>0</v>
      </c>
      <c r="B7" s="8">
        <v>5000000000</v>
      </c>
      <c r="C7" s="11"/>
      <c r="D7" s="22"/>
    </row>
    <row r="8" spans="1:7" x14ac:dyDescent="0.25">
      <c r="A8" s="2" t="s">
        <v>13</v>
      </c>
      <c r="B8" s="10">
        <f>B5</f>
        <v>6.25E-2</v>
      </c>
      <c r="C8" s="11" t="s">
        <v>12</v>
      </c>
    </row>
    <row r="9" spans="1:7" s="4" customFormat="1" ht="15" customHeight="1" x14ac:dyDescent="0.25"/>
    <row r="10" spans="1:7" s="4" customFormat="1" ht="46.5" customHeight="1" x14ac:dyDescent="0.25">
      <c r="A10" s="31" t="s">
        <v>2</v>
      </c>
      <c r="B10" s="32" t="s">
        <v>3</v>
      </c>
      <c r="C10" s="32" t="s">
        <v>16</v>
      </c>
      <c r="D10" s="32" t="s">
        <v>83</v>
      </c>
      <c r="E10" s="28" t="s">
        <v>84</v>
      </c>
    </row>
    <row r="11" spans="1:7" x14ac:dyDescent="0.25">
      <c r="A11" s="5" t="s">
        <v>66</v>
      </c>
      <c r="B11" s="17">
        <v>45021</v>
      </c>
      <c r="C11" s="25">
        <f>B7</f>
        <v>5000000000</v>
      </c>
      <c r="D11" s="18">
        <f>B8</f>
        <v>6.25E-2</v>
      </c>
      <c r="E11" s="34"/>
    </row>
    <row r="12" spans="1:7" x14ac:dyDescent="0.25">
      <c r="A12" s="5" t="s">
        <v>4</v>
      </c>
      <c r="B12" s="6">
        <v>45056</v>
      </c>
      <c r="C12" s="16"/>
      <c r="D12" s="25">
        <f>((B7*B8)/12)*(DAYS360(B11,B12))/30</f>
        <v>30381944.444444444</v>
      </c>
      <c r="E12" s="25">
        <f>D12-($D12*$C$55)-(($C$54*$B$7*(DAYS360(B11,B12)/360))*(1+$C$56))</f>
        <v>27284395.833333332</v>
      </c>
      <c r="F12" s="35" t="s">
        <v>94</v>
      </c>
      <c r="G12" s="33"/>
    </row>
    <row r="13" spans="1:7" x14ac:dyDescent="0.25">
      <c r="A13" s="5" t="s">
        <v>5</v>
      </c>
      <c r="B13" s="6">
        <f>EDATE(B12,1)</f>
        <v>45087</v>
      </c>
      <c r="C13" s="16"/>
      <c r="D13" s="25">
        <f t="shared" ref="D13:D45" si="0">(($B$8*$C$11)/12)</f>
        <v>26041666.666666668</v>
      </c>
      <c r="E13" s="25">
        <f>D13-($D13*$C$55)-(($C$54*$B$7*(DAYS360(B12,B13)/360))*(1+$C$56))</f>
        <v>23386625</v>
      </c>
    </row>
    <row r="14" spans="1:7" x14ac:dyDescent="0.25">
      <c r="A14" s="5" t="s">
        <v>6</v>
      </c>
      <c r="B14" s="6">
        <f>EDATE(B13,1)</f>
        <v>45117</v>
      </c>
      <c r="C14" s="16"/>
      <c r="D14" s="25">
        <f t="shared" si="0"/>
        <v>26041666.666666668</v>
      </c>
      <c r="E14" s="25">
        <f>D14-($D14*$C$55)-(($C$54*$B$7*(DAYS360(B13,B14)/360))*(1+$C$56))</f>
        <v>23386625</v>
      </c>
    </row>
    <row r="15" spans="1:7" x14ac:dyDescent="0.25">
      <c r="A15" s="5" t="s">
        <v>7</v>
      </c>
      <c r="B15" s="6">
        <f t="shared" ref="B15:B46" si="1">EDATE(B14,1)</f>
        <v>45148</v>
      </c>
      <c r="C15" s="16"/>
      <c r="D15" s="25">
        <f t="shared" si="0"/>
        <v>26041666.666666668</v>
      </c>
      <c r="E15" s="25">
        <f>D15-($D15*$C$55)-(($C$54*$B$7*(DAYS360(B14,B15)/360))*(1+$C$56))</f>
        <v>23386625</v>
      </c>
    </row>
    <row r="16" spans="1:7" x14ac:dyDescent="0.25">
      <c r="A16" s="5" t="s">
        <v>20</v>
      </c>
      <c r="B16" s="6">
        <f t="shared" si="1"/>
        <v>45179</v>
      </c>
      <c r="C16" s="16"/>
      <c r="D16" s="25">
        <f t="shared" si="0"/>
        <v>26041666.666666668</v>
      </c>
      <c r="E16" s="25">
        <f>D16-($D16*$C$55)-(($C$54*$B$7*(DAYS360(B15,B16)/360))*(1+$C$56))</f>
        <v>23386625</v>
      </c>
    </row>
    <row r="17" spans="1:5" x14ac:dyDescent="0.25">
      <c r="A17" s="5" t="s">
        <v>21</v>
      </c>
      <c r="B17" s="6">
        <f t="shared" si="1"/>
        <v>45209</v>
      </c>
      <c r="C17" s="16"/>
      <c r="D17" s="25">
        <f t="shared" si="0"/>
        <v>26041666.666666668</v>
      </c>
      <c r="E17" s="25">
        <f>D17-($D17*$C$55)-(($C$54*$B$7*(DAYS360(B16,B17)/360))*(1+$C$56))</f>
        <v>23386625</v>
      </c>
    </row>
    <row r="18" spans="1:5" x14ac:dyDescent="0.25">
      <c r="A18" s="5" t="s">
        <v>22</v>
      </c>
      <c r="B18" s="6">
        <f t="shared" si="1"/>
        <v>45240</v>
      </c>
      <c r="C18" s="16"/>
      <c r="D18" s="25">
        <f t="shared" si="0"/>
        <v>26041666.666666668</v>
      </c>
      <c r="E18" s="25">
        <f>D18-($D18*$C$55)-(($C$54*$B$7*(DAYS360(B17,B18)/360))*(1+$C$56))</f>
        <v>23386625</v>
      </c>
    </row>
    <row r="19" spans="1:5" x14ac:dyDescent="0.25">
      <c r="A19" s="5" t="s">
        <v>23</v>
      </c>
      <c r="B19" s="6">
        <f t="shared" si="1"/>
        <v>45270</v>
      </c>
      <c r="C19" s="16"/>
      <c r="D19" s="25">
        <f t="shared" si="0"/>
        <v>26041666.666666668</v>
      </c>
      <c r="E19" s="25">
        <f>D19-($D19*$C$55)-(($C$54*$B$7*(DAYS360(B18,B19)/360))*(1+$C$56))</f>
        <v>23386625</v>
      </c>
    </row>
    <row r="20" spans="1:5" x14ac:dyDescent="0.25">
      <c r="A20" s="5" t="s">
        <v>24</v>
      </c>
      <c r="B20" s="6">
        <f t="shared" si="1"/>
        <v>45301</v>
      </c>
      <c r="C20" s="16"/>
      <c r="D20" s="25">
        <f t="shared" si="0"/>
        <v>26041666.666666668</v>
      </c>
      <c r="E20" s="25">
        <f t="shared" ref="E20:E31" si="2">D20-($D20*$C$55)-(($C$54*$B$7*(DAYS360(B19,B20)/360))*(1+$C$56))</f>
        <v>23386625</v>
      </c>
    </row>
    <row r="21" spans="1:5" x14ac:dyDescent="0.25">
      <c r="A21" s="5" t="s">
        <v>25</v>
      </c>
      <c r="B21" s="6">
        <f t="shared" si="1"/>
        <v>45332</v>
      </c>
      <c r="C21" s="16"/>
      <c r="D21" s="25">
        <f t="shared" si="0"/>
        <v>26041666.666666668</v>
      </c>
      <c r="E21" s="25">
        <f t="shared" si="2"/>
        <v>23386625</v>
      </c>
    </row>
    <row r="22" spans="1:5" x14ac:dyDescent="0.25">
      <c r="A22" s="5" t="s">
        <v>26</v>
      </c>
      <c r="B22" s="6">
        <f t="shared" si="1"/>
        <v>45361</v>
      </c>
      <c r="C22" s="16"/>
      <c r="D22" s="25">
        <f t="shared" si="0"/>
        <v>26041666.666666668</v>
      </c>
      <c r="E22" s="25">
        <f t="shared" si="2"/>
        <v>23386625</v>
      </c>
    </row>
    <row r="23" spans="1:5" x14ac:dyDescent="0.25">
      <c r="A23" s="5" t="s">
        <v>43</v>
      </c>
      <c r="B23" s="6">
        <f t="shared" si="1"/>
        <v>45392</v>
      </c>
      <c r="C23" s="16"/>
      <c r="D23" s="25">
        <f t="shared" si="0"/>
        <v>26041666.666666668</v>
      </c>
      <c r="E23" s="25">
        <f t="shared" si="2"/>
        <v>23386625</v>
      </c>
    </row>
    <row r="24" spans="1:5" x14ac:dyDescent="0.25">
      <c r="A24" s="5" t="s">
        <v>44</v>
      </c>
      <c r="B24" s="6">
        <f t="shared" si="1"/>
        <v>45422</v>
      </c>
      <c r="C24" s="16"/>
      <c r="D24" s="25">
        <f t="shared" si="0"/>
        <v>26041666.666666668</v>
      </c>
      <c r="E24" s="25">
        <f t="shared" si="2"/>
        <v>23386625</v>
      </c>
    </row>
    <row r="25" spans="1:5" x14ac:dyDescent="0.25">
      <c r="A25" s="5" t="s">
        <v>45</v>
      </c>
      <c r="B25" s="6">
        <f t="shared" si="1"/>
        <v>45453</v>
      </c>
      <c r="C25" s="16"/>
      <c r="D25" s="25">
        <f t="shared" si="0"/>
        <v>26041666.666666668</v>
      </c>
      <c r="E25" s="25">
        <f t="shared" si="2"/>
        <v>23386625</v>
      </c>
    </row>
    <row r="26" spans="1:5" x14ac:dyDescent="0.25">
      <c r="A26" s="5" t="s">
        <v>46</v>
      </c>
      <c r="B26" s="6">
        <f t="shared" si="1"/>
        <v>45483</v>
      </c>
      <c r="C26" s="16"/>
      <c r="D26" s="25">
        <f t="shared" si="0"/>
        <v>26041666.666666668</v>
      </c>
      <c r="E26" s="25">
        <f t="shared" si="2"/>
        <v>23386625</v>
      </c>
    </row>
    <row r="27" spans="1:5" x14ac:dyDescent="0.25">
      <c r="A27" s="5" t="s">
        <v>47</v>
      </c>
      <c r="B27" s="6">
        <f t="shared" si="1"/>
        <v>45514</v>
      </c>
      <c r="C27" s="16"/>
      <c r="D27" s="25">
        <f t="shared" si="0"/>
        <v>26041666.666666668</v>
      </c>
      <c r="E27" s="25">
        <f t="shared" si="2"/>
        <v>23386625</v>
      </c>
    </row>
    <row r="28" spans="1:5" x14ac:dyDescent="0.25">
      <c r="A28" s="5" t="s">
        <v>48</v>
      </c>
      <c r="B28" s="6">
        <f t="shared" si="1"/>
        <v>45545</v>
      </c>
      <c r="C28" s="16"/>
      <c r="D28" s="25">
        <f t="shared" si="0"/>
        <v>26041666.666666668</v>
      </c>
      <c r="E28" s="25">
        <f t="shared" si="2"/>
        <v>23386625</v>
      </c>
    </row>
    <row r="29" spans="1:5" x14ac:dyDescent="0.25">
      <c r="A29" s="5" t="s">
        <v>49</v>
      </c>
      <c r="B29" s="6">
        <f t="shared" si="1"/>
        <v>45575</v>
      </c>
      <c r="C29" s="16"/>
      <c r="D29" s="25">
        <f t="shared" si="0"/>
        <v>26041666.666666668</v>
      </c>
      <c r="E29" s="25">
        <f t="shared" si="2"/>
        <v>23386625</v>
      </c>
    </row>
    <row r="30" spans="1:5" x14ac:dyDescent="0.25">
      <c r="A30" s="5" t="s">
        <v>50</v>
      </c>
      <c r="B30" s="6">
        <f t="shared" si="1"/>
        <v>45606</v>
      </c>
      <c r="C30" s="16"/>
      <c r="D30" s="25">
        <f t="shared" si="0"/>
        <v>26041666.666666668</v>
      </c>
      <c r="E30" s="25">
        <f t="shared" si="2"/>
        <v>23386625</v>
      </c>
    </row>
    <row r="31" spans="1:5" x14ac:dyDescent="0.25">
      <c r="A31" s="5" t="s">
        <v>51</v>
      </c>
      <c r="B31" s="6">
        <f t="shared" si="1"/>
        <v>45636</v>
      </c>
      <c r="C31" s="16"/>
      <c r="D31" s="25">
        <f t="shared" si="0"/>
        <v>26041666.666666668</v>
      </c>
      <c r="E31" s="25">
        <f t="shared" si="2"/>
        <v>23386625</v>
      </c>
    </row>
    <row r="32" spans="1:5" x14ac:dyDescent="0.25">
      <c r="A32" s="5" t="s">
        <v>52</v>
      </c>
      <c r="B32" s="6">
        <f t="shared" si="1"/>
        <v>45667</v>
      </c>
      <c r="C32" s="16"/>
      <c r="D32" s="25">
        <f t="shared" si="0"/>
        <v>26041666.666666668</v>
      </c>
      <c r="E32" s="25">
        <f>D32-($D32*$C$55)-(($C$54*$B$7*(DAYS360(B19,B32)/360))*(1+$C$56))</f>
        <v>22776125</v>
      </c>
    </row>
    <row r="33" spans="1:5" x14ac:dyDescent="0.25">
      <c r="A33" s="5" t="s">
        <v>53</v>
      </c>
      <c r="B33" s="6">
        <f t="shared" si="1"/>
        <v>45698</v>
      </c>
      <c r="C33" s="16"/>
      <c r="D33" s="25">
        <f t="shared" si="0"/>
        <v>26041666.666666668</v>
      </c>
      <c r="E33" s="25">
        <f>D33-($D33*$C$55)-(($C$54*$B$7*(DAYS360(B32,B33)/360))*(1+$C$56))</f>
        <v>23386625</v>
      </c>
    </row>
    <row r="34" spans="1:5" x14ac:dyDescent="0.25">
      <c r="A34" s="5" t="s">
        <v>54</v>
      </c>
      <c r="B34" s="6">
        <f t="shared" si="1"/>
        <v>45726</v>
      </c>
      <c r="C34" s="16"/>
      <c r="D34" s="25">
        <f t="shared" si="0"/>
        <v>26041666.666666668</v>
      </c>
      <c r="E34" s="25">
        <f>D34-($D34*$C$55)-(($C$54*$B$7*(DAYS360(B33,B34)/360))*(1+$C$56))</f>
        <v>23386625</v>
      </c>
    </row>
    <row r="35" spans="1:5" x14ac:dyDescent="0.25">
      <c r="A35" s="5" t="s">
        <v>55</v>
      </c>
      <c r="B35" s="6">
        <f t="shared" si="1"/>
        <v>45757</v>
      </c>
      <c r="C35" s="16"/>
      <c r="D35" s="25">
        <f t="shared" si="0"/>
        <v>26041666.666666668</v>
      </c>
      <c r="E35" s="25">
        <f>D35-($D35*$C$55)-(($C$54*$B$7*(DAYS360(B34,B35)/360))*(1+$C$56))</f>
        <v>23386625</v>
      </c>
    </row>
    <row r="36" spans="1:5" x14ac:dyDescent="0.25">
      <c r="A36" s="5" t="s">
        <v>56</v>
      </c>
      <c r="B36" s="6">
        <f t="shared" si="1"/>
        <v>45787</v>
      </c>
      <c r="C36" s="16"/>
      <c r="D36" s="25">
        <f t="shared" si="0"/>
        <v>26041666.666666668</v>
      </c>
      <c r="E36" s="25">
        <f>D36-($D36*$C$55)-(($C$54*$B$7*(DAYS360(B35,B36)/360))*(1+$C$56))</f>
        <v>23386625</v>
      </c>
    </row>
    <row r="37" spans="1:5" x14ac:dyDescent="0.25">
      <c r="A37" s="5" t="s">
        <v>57</v>
      </c>
      <c r="B37" s="6">
        <f t="shared" si="1"/>
        <v>45818</v>
      </c>
      <c r="C37" s="16"/>
      <c r="D37" s="25">
        <f t="shared" si="0"/>
        <v>26041666.666666668</v>
      </c>
      <c r="E37" s="25">
        <f>D37-($D37*$C$55)-(($C$54*$B$7*(DAYS360(B36,B37)/360))*(1+$C$56))</f>
        <v>23386625</v>
      </c>
    </row>
    <row r="38" spans="1:5" x14ac:dyDescent="0.25">
      <c r="A38" s="5" t="s">
        <v>58</v>
      </c>
      <c r="B38" s="6">
        <f t="shared" si="1"/>
        <v>45848</v>
      </c>
      <c r="C38" s="16"/>
      <c r="D38" s="25">
        <f t="shared" si="0"/>
        <v>26041666.666666668</v>
      </c>
      <c r="E38" s="25">
        <f>D38-($D38*$C$55)-(($C$54*$B$7*(DAYS360(B37,B38)/360))*(1+$C$56))</f>
        <v>23386625</v>
      </c>
    </row>
    <row r="39" spans="1:5" x14ac:dyDescent="0.25">
      <c r="A39" s="5" t="s">
        <v>59</v>
      </c>
      <c r="B39" s="6">
        <f t="shared" si="1"/>
        <v>45879</v>
      </c>
      <c r="C39" s="16"/>
      <c r="D39" s="25">
        <f t="shared" si="0"/>
        <v>26041666.666666668</v>
      </c>
      <c r="E39" s="25">
        <f>D39-($D39*$C$55)-(($C$54*$B$7*(DAYS360(B38,B39)/360))*(1+$C$56))</f>
        <v>23386625</v>
      </c>
    </row>
    <row r="40" spans="1:5" x14ac:dyDescent="0.25">
      <c r="A40" s="5" t="s">
        <v>60</v>
      </c>
      <c r="B40" s="6">
        <f t="shared" si="1"/>
        <v>45910</v>
      </c>
      <c r="C40" s="16"/>
      <c r="D40" s="25">
        <f t="shared" si="0"/>
        <v>26041666.666666668</v>
      </c>
      <c r="E40" s="25">
        <f>D40-($D40*$C$55)-(($C$54*$B$7*(DAYS360(B39,B40)/360))*(1+$C$56))</f>
        <v>23386625</v>
      </c>
    </row>
    <row r="41" spans="1:5" x14ac:dyDescent="0.25">
      <c r="A41" s="5" t="s">
        <v>61</v>
      </c>
      <c r="B41" s="6">
        <f t="shared" si="1"/>
        <v>45940</v>
      </c>
      <c r="C41" s="16"/>
      <c r="D41" s="25">
        <f t="shared" si="0"/>
        <v>26041666.666666668</v>
      </c>
      <c r="E41" s="25">
        <f>D41-($D41*$C$55)-(($C$54*$B$7*(DAYS360(B40,B41)/360))*(1+$C$56))</f>
        <v>23386625</v>
      </c>
    </row>
    <row r="42" spans="1:5" x14ac:dyDescent="0.25">
      <c r="A42" s="5" t="s">
        <v>62</v>
      </c>
      <c r="B42" s="6">
        <f t="shared" si="1"/>
        <v>45971</v>
      </c>
      <c r="C42" s="16"/>
      <c r="D42" s="25">
        <f t="shared" si="0"/>
        <v>26041666.666666668</v>
      </c>
      <c r="E42" s="25">
        <f>D42-($D42*$C$55)-(($C$54*$B$7*(DAYS360(B41,B42)/360))*(1+$C$56))</f>
        <v>23386625</v>
      </c>
    </row>
    <row r="43" spans="1:5" x14ac:dyDescent="0.25">
      <c r="A43" s="5" t="s">
        <v>63</v>
      </c>
      <c r="B43" s="6">
        <f t="shared" si="1"/>
        <v>46001</v>
      </c>
      <c r="C43" s="16"/>
      <c r="D43" s="25">
        <f t="shared" si="0"/>
        <v>26041666.666666668</v>
      </c>
      <c r="E43" s="25">
        <f>D43-($D43*$C$55)-(($C$54*$B$7*(DAYS360(B42,B43)/360))*(1+$C$56))</f>
        <v>23386625</v>
      </c>
    </row>
    <row r="44" spans="1:5" x14ac:dyDescent="0.25">
      <c r="A44" s="5" t="s">
        <v>64</v>
      </c>
      <c r="B44" s="6">
        <f t="shared" si="1"/>
        <v>46032</v>
      </c>
      <c r="C44" s="16"/>
      <c r="D44" s="25">
        <f t="shared" si="0"/>
        <v>26041666.666666668</v>
      </c>
      <c r="E44" s="25">
        <f>D44-($D44*$C$55)-(($C$54*$B$7*(DAYS360(B43,B44)/360))*(1+$C$56))</f>
        <v>23386625</v>
      </c>
    </row>
    <row r="45" spans="1:5" x14ac:dyDescent="0.25">
      <c r="A45" s="5" t="s">
        <v>65</v>
      </c>
      <c r="B45" s="6">
        <f t="shared" si="1"/>
        <v>46063</v>
      </c>
      <c r="C45" s="16"/>
      <c r="D45" s="25">
        <f t="shared" si="0"/>
        <v>26041666.666666668</v>
      </c>
      <c r="E45" s="25">
        <f>D45-($D45*$C$55)-(($C$54*$B$7*(DAYS360(B44,B45)/360))*(1+$C$56))</f>
        <v>23386625</v>
      </c>
    </row>
    <row r="46" spans="1:5" x14ac:dyDescent="0.25">
      <c r="A46" s="5" t="s">
        <v>95</v>
      </c>
      <c r="B46" s="6">
        <f t="shared" si="1"/>
        <v>46091</v>
      </c>
      <c r="C46" s="16"/>
      <c r="D46" s="25">
        <f>(($B$8*$C$11)/12)+B7</f>
        <v>5026041666.666667</v>
      </c>
      <c r="E46" s="25">
        <f>D46-($D46*$C$55)-(($C$54*$B$7*(DAYS360(B45,B46)/360))*(1+$C$56))</f>
        <v>4523386625</v>
      </c>
    </row>
    <row r="47" spans="1:5" x14ac:dyDescent="0.25">
      <c r="A47" s="49" t="s">
        <v>1</v>
      </c>
      <c r="B47" s="49"/>
      <c r="C47" s="30">
        <f>SUM(C11:C46)</f>
        <v>5000000000</v>
      </c>
      <c r="D47" s="30">
        <f>SUM(D12:D46)</f>
        <v>5915798611.1111107</v>
      </c>
      <c r="E47" s="30">
        <f>SUM(E12:E46)</f>
        <v>5321819145.833333</v>
      </c>
    </row>
    <row r="50" spans="1:4" ht="15" customHeight="1" x14ac:dyDescent="0.25">
      <c r="A50" s="3" t="s">
        <v>15</v>
      </c>
      <c r="C50" s="9"/>
      <c r="D50" s="19"/>
    </row>
    <row r="51" spans="1:4" ht="30" customHeight="1" x14ac:dyDescent="0.25">
      <c r="A51" s="50" t="s">
        <v>17</v>
      </c>
      <c r="B51" s="50"/>
      <c r="C51" s="50"/>
      <c r="D51" s="50"/>
    </row>
    <row r="52" spans="1:4" ht="30" customHeight="1" x14ac:dyDescent="0.25">
      <c r="A52" s="50" t="s">
        <v>18</v>
      </c>
      <c r="B52" s="50"/>
      <c r="C52" s="50"/>
      <c r="D52" s="50"/>
    </row>
    <row r="53" spans="1:4" ht="15" customHeight="1" x14ac:dyDescent="0.25">
      <c r="A53" s="50" t="s">
        <v>19</v>
      </c>
      <c r="B53" s="50"/>
      <c r="C53" s="50"/>
      <c r="D53" s="50"/>
    </row>
    <row r="54" spans="1:4" ht="15" customHeight="1" x14ac:dyDescent="0.25">
      <c r="A54" s="20" t="s">
        <v>14</v>
      </c>
      <c r="C54" s="21">
        <f>0.01%*1.1</f>
        <v>1.1000000000000002E-4</v>
      </c>
      <c r="D54" s="27"/>
    </row>
    <row r="55" spans="1:4" ht="15" customHeight="1" x14ac:dyDescent="0.25">
      <c r="A55" s="20" t="s">
        <v>70</v>
      </c>
      <c r="C55" s="12">
        <v>0.1</v>
      </c>
    </row>
    <row r="56" spans="1:4" ht="15" customHeight="1" x14ac:dyDescent="0.25">
      <c r="A56" s="20" t="s">
        <v>69</v>
      </c>
      <c r="C56" s="12">
        <v>0.11</v>
      </c>
    </row>
  </sheetData>
  <mergeCells count="4">
    <mergeCell ref="A47:B47"/>
    <mergeCell ref="A51:D51"/>
    <mergeCell ref="A52:D52"/>
    <mergeCell ref="A53:D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showGridLines="0" tabSelected="1" topLeftCell="A56" zoomScaleNormal="100" workbookViewId="0">
      <selection activeCell="G49" sqref="G49"/>
    </sheetView>
  </sheetViews>
  <sheetFormatPr defaultColWidth="8.7109375" defaultRowHeight="15" customHeight="1" x14ac:dyDescent="0.25"/>
  <cols>
    <col min="1" max="1" width="22.42578125" style="3" customWidth="1"/>
    <col min="2" max="4" width="17.7109375" style="3" bestFit="1" customWidth="1"/>
    <col min="5" max="5" width="19.28515625" style="3" bestFit="1" customWidth="1"/>
    <col min="6" max="6" width="13.140625" style="3" bestFit="1" customWidth="1"/>
    <col min="7" max="7" width="16.5703125" style="3" bestFit="1" customWidth="1"/>
    <col min="8" max="16384" width="8.7109375" style="3"/>
  </cols>
  <sheetData>
    <row r="1" spans="1:7" ht="15.75" x14ac:dyDescent="0.25">
      <c r="A1" s="1" t="s">
        <v>11</v>
      </c>
      <c r="B1" s="1"/>
    </row>
    <row r="3" spans="1:7" ht="14.65" customHeight="1" x14ac:dyDescent="0.25">
      <c r="A3" s="2" t="s">
        <v>8</v>
      </c>
      <c r="B3" s="36" t="s">
        <v>96</v>
      </c>
    </row>
    <row r="4" spans="1:7" x14ac:dyDescent="0.25">
      <c r="A4" s="2" t="s">
        <v>27</v>
      </c>
      <c r="B4" s="13" t="s">
        <v>97</v>
      </c>
    </row>
    <row r="5" spans="1:7" x14ac:dyDescent="0.25">
      <c r="A5" s="2" t="s">
        <v>9</v>
      </c>
      <c r="B5" s="29">
        <v>6.4000000000000001E-2</v>
      </c>
      <c r="C5" s="11" t="s">
        <v>12</v>
      </c>
    </row>
    <row r="6" spans="1:7" x14ac:dyDescent="0.25">
      <c r="A6" s="2" t="s">
        <v>10</v>
      </c>
      <c r="B6" s="7">
        <v>1000000</v>
      </c>
      <c r="C6" s="11"/>
    </row>
    <row r="7" spans="1:7" x14ac:dyDescent="0.25">
      <c r="A7" s="2" t="s">
        <v>0</v>
      </c>
      <c r="B7" s="8">
        <v>10000000000</v>
      </c>
      <c r="C7" s="11"/>
      <c r="D7" s="22"/>
    </row>
    <row r="8" spans="1:7" x14ac:dyDescent="0.25">
      <c r="A8" s="2" t="s">
        <v>13</v>
      </c>
      <c r="B8" s="10">
        <f>B5</f>
        <v>6.4000000000000001E-2</v>
      </c>
      <c r="C8" s="11" t="s">
        <v>12</v>
      </c>
    </row>
    <row r="9" spans="1:7" s="4" customFormat="1" ht="15" customHeight="1" x14ac:dyDescent="0.25"/>
    <row r="10" spans="1:7" s="4" customFormat="1" ht="47.25" customHeight="1" x14ac:dyDescent="0.25">
      <c r="A10" s="31" t="s">
        <v>2</v>
      </c>
      <c r="B10" s="32" t="s">
        <v>3</v>
      </c>
      <c r="C10" s="32" t="s">
        <v>16</v>
      </c>
      <c r="D10" s="32" t="s">
        <v>83</v>
      </c>
      <c r="E10" s="28" t="s">
        <v>84</v>
      </c>
    </row>
    <row r="11" spans="1:7" x14ac:dyDescent="0.25">
      <c r="A11" s="5" t="s">
        <v>66</v>
      </c>
      <c r="B11" s="17">
        <v>45021</v>
      </c>
      <c r="C11" s="25">
        <f>B7</f>
        <v>10000000000</v>
      </c>
      <c r="D11" s="18">
        <f>B8</f>
        <v>6.4000000000000001E-2</v>
      </c>
      <c r="E11" s="34"/>
    </row>
    <row r="12" spans="1:7" x14ac:dyDescent="0.25">
      <c r="A12" s="5" t="s">
        <v>4</v>
      </c>
      <c r="B12" s="6">
        <v>45056</v>
      </c>
      <c r="C12" s="16"/>
      <c r="D12" s="25">
        <f>((B7*B8)/12)*(DAYS360(B11,B12))/30</f>
        <v>62222222.222222224</v>
      </c>
      <c r="E12" s="25">
        <f>D12-($D12*$C$79)-(($C$78*$B$7*(DAYS360(B11,B12)/360))*(1+$C$80))</f>
        <v>55881291.666666664</v>
      </c>
      <c r="F12" s="35" t="s">
        <v>94</v>
      </c>
      <c r="G12" s="26"/>
    </row>
    <row r="13" spans="1:7" x14ac:dyDescent="0.25">
      <c r="A13" s="5" t="s">
        <v>5</v>
      </c>
      <c r="B13" s="6">
        <f>EDATE(B12,1)</f>
        <v>45087</v>
      </c>
      <c r="C13" s="16"/>
      <c r="D13" s="25">
        <f t="shared" ref="D13:D69" si="0">(($B$8*$C$11)/12)</f>
        <v>53333333.333333336</v>
      </c>
      <c r="E13" s="25">
        <f>D13-($D13*$C$79)-(($C$78*$B$7*(DAYS360(B12,B13)/360))*(1+$C$80))</f>
        <v>47898250</v>
      </c>
    </row>
    <row r="14" spans="1:7" x14ac:dyDescent="0.25">
      <c r="A14" s="5" t="s">
        <v>6</v>
      </c>
      <c r="B14" s="6">
        <f t="shared" ref="B14:B70" si="1">EDATE(B13,1)</f>
        <v>45117</v>
      </c>
      <c r="C14" s="16"/>
      <c r="D14" s="25">
        <f t="shared" si="0"/>
        <v>53333333.333333336</v>
      </c>
      <c r="E14" s="25">
        <f>D14-($D14*$C$79)-(($C$78*$B$7*(DAYS360(B13,B14)/360))*(1+$C$80))</f>
        <v>47898250</v>
      </c>
    </row>
    <row r="15" spans="1:7" x14ac:dyDescent="0.25">
      <c r="A15" s="5" t="s">
        <v>7</v>
      </c>
      <c r="B15" s="6">
        <f t="shared" si="1"/>
        <v>45148</v>
      </c>
      <c r="C15" s="16"/>
      <c r="D15" s="25">
        <f t="shared" si="0"/>
        <v>53333333.333333336</v>
      </c>
      <c r="E15" s="25">
        <f>D15-($D15*$C$79)-(($C$78*$B$7*(DAYS360(B14,B15)/360))*(1+$C$80))</f>
        <v>47898250</v>
      </c>
    </row>
    <row r="16" spans="1:7" x14ac:dyDescent="0.25">
      <c r="A16" s="5" t="s">
        <v>20</v>
      </c>
      <c r="B16" s="6">
        <f t="shared" si="1"/>
        <v>45179</v>
      </c>
      <c r="C16" s="16"/>
      <c r="D16" s="25">
        <f t="shared" si="0"/>
        <v>53333333.333333336</v>
      </c>
      <c r="E16" s="25">
        <f>D16-($D16*$C$79)-(($C$78*$B$7*(DAYS360(B15,B16)/360))*(1+$C$80))</f>
        <v>47898250</v>
      </c>
    </row>
    <row r="17" spans="1:5" x14ac:dyDescent="0.25">
      <c r="A17" s="5" t="s">
        <v>21</v>
      </c>
      <c r="B17" s="6">
        <f t="shared" si="1"/>
        <v>45209</v>
      </c>
      <c r="C17" s="16"/>
      <c r="D17" s="25">
        <f t="shared" si="0"/>
        <v>53333333.333333336</v>
      </c>
      <c r="E17" s="25">
        <f>D17-($D17*$C$79)-(($C$78*$B$7*(DAYS360(B16,B17)/360))*(1+$C$80))</f>
        <v>47898250</v>
      </c>
    </row>
    <row r="18" spans="1:5" x14ac:dyDescent="0.25">
      <c r="A18" s="5" t="s">
        <v>22</v>
      </c>
      <c r="B18" s="6">
        <f t="shared" si="1"/>
        <v>45240</v>
      </c>
      <c r="C18" s="16"/>
      <c r="D18" s="25">
        <f t="shared" si="0"/>
        <v>53333333.333333336</v>
      </c>
      <c r="E18" s="25">
        <f>D18-($D18*$C$79)-(($C$78*$B$7*(DAYS360(B17,B18)/360))*(1+$C$80))</f>
        <v>47898250</v>
      </c>
    </row>
    <row r="19" spans="1:5" x14ac:dyDescent="0.25">
      <c r="A19" s="5" t="s">
        <v>23</v>
      </c>
      <c r="B19" s="6">
        <f t="shared" si="1"/>
        <v>45270</v>
      </c>
      <c r="C19" s="16"/>
      <c r="D19" s="25">
        <f t="shared" si="0"/>
        <v>53333333.333333336</v>
      </c>
      <c r="E19" s="25">
        <f>D19-($D19*$C$79)-(($C$78*$B$7*(DAYS360(B18,B19)/360))*(1+$C$80))</f>
        <v>47898250</v>
      </c>
    </row>
    <row r="20" spans="1:5" x14ac:dyDescent="0.25">
      <c r="A20" s="5" t="s">
        <v>24</v>
      </c>
      <c r="B20" s="6">
        <f t="shared" si="1"/>
        <v>45301</v>
      </c>
      <c r="C20" s="16"/>
      <c r="D20" s="25">
        <f t="shared" si="0"/>
        <v>53333333.333333336</v>
      </c>
      <c r="E20" s="25">
        <f>D20-($D20*$C$79)-(($C$78*$B$7*(DAYS360(B19,B20)/360))*(1+$C$80))</f>
        <v>47898250</v>
      </c>
    </row>
    <row r="21" spans="1:5" x14ac:dyDescent="0.25">
      <c r="A21" s="5" t="s">
        <v>25</v>
      </c>
      <c r="B21" s="6">
        <f t="shared" si="1"/>
        <v>45332</v>
      </c>
      <c r="C21" s="16"/>
      <c r="D21" s="25">
        <f t="shared" si="0"/>
        <v>53333333.333333336</v>
      </c>
      <c r="E21" s="25">
        <f>D21-($D21*$C$79)-(($C$78*$B$7*(DAYS360(B20,B21)/360))*(1+$C$80))</f>
        <v>47898250</v>
      </c>
    </row>
    <row r="22" spans="1:5" x14ac:dyDescent="0.25">
      <c r="A22" s="5" t="s">
        <v>26</v>
      </c>
      <c r="B22" s="6">
        <f t="shared" si="1"/>
        <v>45361</v>
      </c>
      <c r="C22" s="16"/>
      <c r="D22" s="25">
        <f t="shared" si="0"/>
        <v>53333333.333333336</v>
      </c>
      <c r="E22" s="25">
        <f>D22-($D22*$C$79)-(($C$78*$B$7*(DAYS360(B21,B22)/360))*(1+$C$80))</f>
        <v>47898250</v>
      </c>
    </row>
    <row r="23" spans="1:5" x14ac:dyDescent="0.25">
      <c r="A23" s="5" t="s">
        <v>43</v>
      </c>
      <c r="B23" s="6">
        <f t="shared" si="1"/>
        <v>45392</v>
      </c>
      <c r="C23" s="16"/>
      <c r="D23" s="25">
        <f t="shared" si="0"/>
        <v>53333333.333333336</v>
      </c>
      <c r="E23" s="25">
        <f>D23-($D23*$C$79)-(($C$78*$B$7*(DAYS360(B22,B23)/360))*(1+$C$80))</f>
        <v>47898250</v>
      </c>
    </row>
    <row r="24" spans="1:5" x14ac:dyDescent="0.25">
      <c r="A24" s="5" t="s">
        <v>44</v>
      </c>
      <c r="B24" s="6">
        <f t="shared" si="1"/>
        <v>45422</v>
      </c>
      <c r="C24" s="16"/>
      <c r="D24" s="25">
        <f t="shared" si="0"/>
        <v>53333333.333333336</v>
      </c>
      <c r="E24" s="25">
        <f>D24-($D24*$C$79)-(($C$78*$B$7*(DAYS360(B23,B24)/360))*(1+$C$80))</f>
        <v>47898250</v>
      </c>
    </row>
    <row r="25" spans="1:5" x14ac:dyDescent="0.25">
      <c r="A25" s="5" t="s">
        <v>45</v>
      </c>
      <c r="B25" s="6">
        <f t="shared" si="1"/>
        <v>45453</v>
      </c>
      <c r="C25" s="16"/>
      <c r="D25" s="25">
        <f t="shared" si="0"/>
        <v>53333333.333333336</v>
      </c>
      <c r="E25" s="25">
        <f>D25-($D25*$C$79)-(($C$78*$B$7*(DAYS360(B24,B25)/360))*(1+$C$80))</f>
        <v>47898250</v>
      </c>
    </row>
    <row r="26" spans="1:5" x14ac:dyDescent="0.25">
      <c r="A26" s="5" t="s">
        <v>46</v>
      </c>
      <c r="B26" s="6">
        <f t="shared" si="1"/>
        <v>45483</v>
      </c>
      <c r="C26" s="16"/>
      <c r="D26" s="25">
        <f t="shared" si="0"/>
        <v>53333333.333333336</v>
      </c>
      <c r="E26" s="25">
        <f>D26-($D26*$C$79)-(($C$78*$B$7*(DAYS360(B25,B26)/360))*(1+$C$80))</f>
        <v>47898250</v>
      </c>
    </row>
    <row r="27" spans="1:5" x14ac:dyDescent="0.25">
      <c r="A27" s="5" t="s">
        <v>47</v>
      </c>
      <c r="B27" s="6">
        <f t="shared" si="1"/>
        <v>45514</v>
      </c>
      <c r="C27" s="16"/>
      <c r="D27" s="25">
        <f t="shared" si="0"/>
        <v>53333333.333333336</v>
      </c>
      <c r="E27" s="25">
        <f>D27-($D27*$C$79)-(($C$78*$B$7*(DAYS360(B26,B27)/360))*(1+$C$80))</f>
        <v>47898250</v>
      </c>
    </row>
    <row r="28" spans="1:5" x14ac:dyDescent="0.25">
      <c r="A28" s="5" t="s">
        <v>48</v>
      </c>
      <c r="B28" s="6">
        <f t="shared" si="1"/>
        <v>45545</v>
      </c>
      <c r="C28" s="16"/>
      <c r="D28" s="25">
        <f t="shared" si="0"/>
        <v>53333333.333333336</v>
      </c>
      <c r="E28" s="25">
        <f>D28-($D28*$C$79)-(($C$78*$B$7*(DAYS360(B27,B28)/360))*(1+$C$80))</f>
        <v>47898250</v>
      </c>
    </row>
    <row r="29" spans="1:5" x14ac:dyDescent="0.25">
      <c r="A29" s="5" t="s">
        <v>49</v>
      </c>
      <c r="B29" s="6">
        <f t="shared" si="1"/>
        <v>45575</v>
      </c>
      <c r="C29" s="16"/>
      <c r="D29" s="25">
        <f t="shared" si="0"/>
        <v>53333333.333333336</v>
      </c>
      <c r="E29" s="25">
        <f>D29-($D29*$C$79)-(($C$78*$B$7*(DAYS360(B28,B29)/360))*(1+$C$80))</f>
        <v>47898250</v>
      </c>
    </row>
    <row r="30" spans="1:5" x14ac:dyDescent="0.25">
      <c r="A30" s="5" t="s">
        <v>50</v>
      </c>
      <c r="B30" s="6">
        <f t="shared" si="1"/>
        <v>45606</v>
      </c>
      <c r="C30" s="16"/>
      <c r="D30" s="25">
        <f t="shared" si="0"/>
        <v>53333333.333333336</v>
      </c>
      <c r="E30" s="25">
        <f>D30-($D30*$C$79)-(($C$78*$B$7*(DAYS360(B29,B30)/360))*(1+$C$80))</f>
        <v>47898250</v>
      </c>
    </row>
    <row r="31" spans="1:5" x14ac:dyDescent="0.25">
      <c r="A31" s="5" t="s">
        <v>51</v>
      </c>
      <c r="B31" s="6">
        <f t="shared" si="1"/>
        <v>45636</v>
      </c>
      <c r="C31" s="16"/>
      <c r="D31" s="25">
        <f t="shared" si="0"/>
        <v>53333333.333333336</v>
      </c>
      <c r="E31" s="25">
        <f>D31-($D31*$C$79)-(($C$78*$B$7*(DAYS360(B30,B31)/360))*(1+$C$80))</f>
        <v>47898250</v>
      </c>
    </row>
    <row r="32" spans="1:5" x14ac:dyDescent="0.25">
      <c r="A32" s="5" t="s">
        <v>52</v>
      </c>
      <c r="B32" s="6">
        <f t="shared" si="1"/>
        <v>45667</v>
      </c>
      <c r="C32" s="16"/>
      <c r="D32" s="25">
        <f t="shared" si="0"/>
        <v>53333333.333333336</v>
      </c>
      <c r="E32" s="25">
        <f t="shared" ref="E32:E43" si="2">D32-($D32*$C$79)-(($C$78*$B$7*(DAYS360(B31,B32)/360))*(1+$C$80))</f>
        <v>47898250</v>
      </c>
    </row>
    <row r="33" spans="1:5" x14ac:dyDescent="0.25">
      <c r="A33" s="5" t="s">
        <v>53</v>
      </c>
      <c r="B33" s="6">
        <f t="shared" si="1"/>
        <v>45698</v>
      </c>
      <c r="C33" s="16"/>
      <c r="D33" s="25">
        <f t="shared" si="0"/>
        <v>53333333.333333336</v>
      </c>
      <c r="E33" s="25">
        <f t="shared" si="2"/>
        <v>47898250</v>
      </c>
    </row>
    <row r="34" spans="1:5" x14ac:dyDescent="0.25">
      <c r="A34" s="5" t="s">
        <v>54</v>
      </c>
      <c r="B34" s="6">
        <f t="shared" si="1"/>
        <v>45726</v>
      </c>
      <c r="C34" s="16"/>
      <c r="D34" s="25">
        <f t="shared" si="0"/>
        <v>53333333.333333336</v>
      </c>
      <c r="E34" s="25">
        <f t="shared" si="2"/>
        <v>47898250</v>
      </c>
    </row>
    <row r="35" spans="1:5" x14ac:dyDescent="0.25">
      <c r="A35" s="5" t="s">
        <v>55</v>
      </c>
      <c r="B35" s="6">
        <f t="shared" si="1"/>
        <v>45757</v>
      </c>
      <c r="C35" s="16"/>
      <c r="D35" s="25">
        <f t="shared" si="0"/>
        <v>53333333.333333336</v>
      </c>
      <c r="E35" s="25">
        <f t="shared" si="2"/>
        <v>47898250</v>
      </c>
    </row>
    <row r="36" spans="1:5" x14ac:dyDescent="0.25">
      <c r="A36" s="5" t="s">
        <v>56</v>
      </c>
      <c r="B36" s="6">
        <f t="shared" si="1"/>
        <v>45787</v>
      </c>
      <c r="C36" s="16"/>
      <c r="D36" s="25">
        <f t="shared" si="0"/>
        <v>53333333.333333336</v>
      </c>
      <c r="E36" s="25">
        <f t="shared" si="2"/>
        <v>47898250</v>
      </c>
    </row>
    <row r="37" spans="1:5" x14ac:dyDescent="0.25">
      <c r="A37" s="5" t="s">
        <v>57</v>
      </c>
      <c r="B37" s="6">
        <f t="shared" si="1"/>
        <v>45818</v>
      </c>
      <c r="C37" s="16"/>
      <c r="D37" s="25">
        <f t="shared" si="0"/>
        <v>53333333.333333336</v>
      </c>
      <c r="E37" s="25">
        <f t="shared" si="2"/>
        <v>47898250</v>
      </c>
    </row>
    <row r="38" spans="1:5" x14ac:dyDescent="0.25">
      <c r="A38" s="5" t="s">
        <v>58</v>
      </c>
      <c r="B38" s="6">
        <f t="shared" si="1"/>
        <v>45848</v>
      </c>
      <c r="C38" s="16"/>
      <c r="D38" s="25">
        <f t="shared" si="0"/>
        <v>53333333.333333336</v>
      </c>
      <c r="E38" s="25">
        <f t="shared" si="2"/>
        <v>47898250</v>
      </c>
    </row>
    <row r="39" spans="1:5" x14ac:dyDescent="0.25">
      <c r="A39" s="5" t="s">
        <v>59</v>
      </c>
      <c r="B39" s="6">
        <f t="shared" si="1"/>
        <v>45879</v>
      </c>
      <c r="C39" s="16"/>
      <c r="D39" s="25">
        <f t="shared" si="0"/>
        <v>53333333.333333336</v>
      </c>
      <c r="E39" s="25">
        <f t="shared" si="2"/>
        <v>47898250</v>
      </c>
    </row>
    <row r="40" spans="1:5" x14ac:dyDescent="0.25">
      <c r="A40" s="5" t="s">
        <v>60</v>
      </c>
      <c r="B40" s="6">
        <f t="shared" si="1"/>
        <v>45910</v>
      </c>
      <c r="C40" s="16"/>
      <c r="D40" s="25">
        <f t="shared" si="0"/>
        <v>53333333.333333336</v>
      </c>
      <c r="E40" s="25">
        <f t="shared" si="2"/>
        <v>47898250</v>
      </c>
    </row>
    <row r="41" spans="1:5" x14ac:dyDescent="0.25">
      <c r="A41" s="5" t="s">
        <v>61</v>
      </c>
      <c r="B41" s="6">
        <f t="shared" si="1"/>
        <v>45940</v>
      </c>
      <c r="C41" s="16"/>
      <c r="D41" s="25">
        <f t="shared" si="0"/>
        <v>53333333.333333336</v>
      </c>
      <c r="E41" s="25">
        <f t="shared" si="2"/>
        <v>47898250</v>
      </c>
    </row>
    <row r="42" spans="1:5" x14ac:dyDescent="0.25">
      <c r="A42" s="5" t="s">
        <v>62</v>
      </c>
      <c r="B42" s="6">
        <f t="shared" si="1"/>
        <v>45971</v>
      </c>
      <c r="C42" s="16"/>
      <c r="D42" s="25">
        <f t="shared" si="0"/>
        <v>53333333.333333336</v>
      </c>
      <c r="E42" s="25">
        <f t="shared" si="2"/>
        <v>47898250</v>
      </c>
    </row>
    <row r="43" spans="1:5" x14ac:dyDescent="0.25">
      <c r="A43" s="5" t="s">
        <v>63</v>
      </c>
      <c r="B43" s="6">
        <f t="shared" si="1"/>
        <v>46001</v>
      </c>
      <c r="C43" s="16"/>
      <c r="D43" s="25">
        <f t="shared" si="0"/>
        <v>53333333.333333336</v>
      </c>
      <c r="E43" s="25">
        <f t="shared" si="2"/>
        <v>47898250</v>
      </c>
    </row>
    <row r="44" spans="1:5" x14ac:dyDescent="0.25">
      <c r="A44" s="5" t="s">
        <v>64</v>
      </c>
      <c r="B44" s="6">
        <f t="shared" si="1"/>
        <v>46032</v>
      </c>
      <c r="C44" s="16"/>
      <c r="D44" s="25">
        <f t="shared" si="0"/>
        <v>53333333.333333336</v>
      </c>
      <c r="E44" s="25">
        <f>D44-($D44*$C$79)-(($C$78*$B$7*(DAYS360(B31,B44)/360))*(1+$C$80))</f>
        <v>46677250</v>
      </c>
    </row>
    <row r="45" spans="1:5" x14ac:dyDescent="0.25">
      <c r="A45" s="5" t="s">
        <v>65</v>
      </c>
      <c r="B45" s="6">
        <f t="shared" si="1"/>
        <v>46063</v>
      </c>
      <c r="C45" s="16"/>
      <c r="D45" s="25">
        <f t="shared" si="0"/>
        <v>53333333.333333336</v>
      </c>
      <c r="E45" s="25">
        <f>D45-($D45*$C$79)-(($C$78*$B$7*(DAYS360(B44,B45)/360))*(1+$C$80))</f>
        <v>47898250</v>
      </c>
    </row>
    <row r="46" spans="1:5" x14ac:dyDescent="0.25">
      <c r="A46" s="5" t="s">
        <v>67</v>
      </c>
      <c r="B46" s="6">
        <f t="shared" si="1"/>
        <v>46091</v>
      </c>
      <c r="C46" s="16"/>
      <c r="D46" s="25">
        <f t="shared" si="0"/>
        <v>53333333.333333336</v>
      </c>
      <c r="E46" s="25">
        <f>D46-($D46*$C$79)-(($C$78*$B$7*(DAYS360(B45,B46)/360))*(1+$C$80))</f>
        <v>47898250</v>
      </c>
    </row>
    <row r="47" spans="1:5" x14ac:dyDescent="0.25">
      <c r="A47" s="5" t="s">
        <v>71</v>
      </c>
      <c r="B47" s="6">
        <f t="shared" si="1"/>
        <v>46122</v>
      </c>
      <c r="C47" s="16"/>
      <c r="D47" s="25">
        <f t="shared" si="0"/>
        <v>53333333.333333336</v>
      </c>
      <c r="E47" s="25">
        <f>D47-($D47*$C$79)-(($C$78*$B$7*(DAYS360(B46,B47)/360))*(1+$C$80))</f>
        <v>47898250</v>
      </c>
    </row>
    <row r="48" spans="1:5" x14ac:dyDescent="0.25">
      <c r="A48" s="5" t="s">
        <v>72</v>
      </c>
      <c r="B48" s="6">
        <f t="shared" si="1"/>
        <v>46152</v>
      </c>
      <c r="C48" s="16"/>
      <c r="D48" s="25">
        <f t="shared" si="0"/>
        <v>53333333.333333336</v>
      </c>
      <c r="E48" s="25">
        <f>D48-($D48*$C$79)-(($C$78*$B$7*(DAYS360(B47,B48)/360))*(1+$C$80))</f>
        <v>47898250</v>
      </c>
    </row>
    <row r="49" spans="1:5" x14ac:dyDescent="0.25">
      <c r="A49" s="5" t="s">
        <v>73</v>
      </c>
      <c r="B49" s="6">
        <f t="shared" si="1"/>
        <v>46183</v>
      </c>
      <c r="C49" s="16"/>
      <c r="D49" s="25">
        <f t="shared" si="0"/>
        <v>53333333.333333336</v>
      </c>
      <c r="E49" s="25">
        <f>D49-($D49*$C$79)-(($C$78*$B$7*(DAYS360(B48,B49)/360))*(1+$C$80))</f>
        <v>47898250</v>
      </c>
    </row>
    <row r="50" spans="1:5" x14ac:dyDescent="0.25">
      <c r="A50" s="5" t="s">
        <v>74</v>
      </c>
      <c r="B50" s="6">
        <f t="shared" si="1"/>
        <v>46213</v>
      </c>
      <c r="C50" s="16"/>
      <c r="D50" s="25">
        <f t="shared" si="0"/>
        <v>53333333.333333336</v>
      </c>
      <c r="E50" s="25">
        <f>D50-($D50*$C$79)-(($C$78*$B$7*(DAYS360(B49,B50)/360))*(1+$C$80))</f>
        <v>47898250</v>
      </c>
    </row>
    <row r="51" spans="1:5" x14ac:dyDescent="0.25">
      <c r="A51" s="5" t="s">
        <v>75</v>
      </c>
      <c r="B51" s="6">
        <f t="shared" si="1"/>
        <v>46244</v>
      </c>
      <c r="C51" s="16"/>
      <c r="D51" s="25">
        <f t="shared" si="0"/>
        <v>53333333.333333336</v>
      </c>
      <c r="E51" s="25">
        <f>D51-($D51*$C$79)-(($C$78*$B$7*(DAYS360(B50,B51)/360))*(1+$C$80))</f>
        <v>47898250</v>
      </c>
    </row>
    <row r="52" spans="1:5" x14ac:dyDescent="0.25">
      <c r="A52" s="5" t="s">
        <v>76</v>
      </c>
      <c r="B52" s="6">
        <f t="shared" si="1"/>
        <v>46275</v>
      </c>
      <c r="C52" s="16"/>
      <c r="D52" s="25">
        <f t="shared" si="0"/>
        <v>53333333.333333336</v>
      </c>
      <c r="E52" s="25">
        <f>D52-($D52*$C$79)-(($C$78*$B$7*(DAYS360(B51,B52)/360))*(1+$C$80))</f>
        <v>47898250</v>
      </c>
    </row>
    <row r="53" spans="1:5" x14ac:dyDescent="0.25">
      <c r="A53" s="5" t="s">
        <v>77</v>
      </c>
      <c r="B53" s="6">
        <f t="shared" si="1"/>
        <v>46305</v>
      </c>
      <c r="C53" s="16"/>
      <c r="D53" s="25">
        <f t="shared" si="0"/>
        <v>53333333.333333336</v>
      </c>
      <c r="E53" s="25">
        <f>D53-($D53*$C$79)-(($C$78*$B$7*(DAYS360(B52,B53)/360))*(1+$C$80))</f>
        <v>47898250</v>
      </c>
    </row>
    <row r="54" spans="1:5" x14ac:dyDescent="0.25">
      <c r="A54" s="5" t="s">
        <v>78</v>
      </c>
      <c r="B54" s="6">
        <f t="shared" si="1"/>
        <v>46336</v>
      </c>
      <c r="C54" s="16"/>
      <c r="D54" s="25">
        <f t="shared" si="0"/>
        <v>53333333.333333336</v>
      </c>
      <c r="E54" s="25">
        <f>D54-($D54*$C$79)-(($C$78*$B$7*(DAYS360(B53,B54)/360))*(1+$C$80))</f>
        <v>47898250</v>
      </c>
    </row>
    <row r="55" spans="1:5" x14ac:dyDescent="0.25">
      <c r="A55" s="5" t="s">
        <v>79</v>
      </c>
      <c r="B55" s="6">
        <f t="shared" si="1"/>
        <v>46366</v>
      </c>
      <c r="C55" s="16"/>
      <c r="D55" s="25">
        <f t="shared" si="0"/>
        <v>53333333.333333336</v>
      </c>
      <c r="E55" s="25">
        <f>D55-($D55*$C$79)-(($C$78*$B$7*(DAYS360(B54,B55)/360))*(1+$C$80))</f>
        <v>47898250</v>
      </c>
    </row>
    <row r="56" spans="1:5" x14ac:dyDescent="0.25">
      <c r="A56" s="5" t="s">
        <v>80</v>
      </c>
      <c r="B56" s="6">
        <f t="shared" si="1"/>
        <v>46397</v>
      </c>
      <c r="C56" s="16"/>
      <c r="D56" s="25">
        <f t="shared" si="0"/>
        <v>53333333.333333336</v>
      </c>
      <c r="E56" s="25">
        <f>D56-($D56*$C$79)-(($C$78*$B$7*(DAYS360(B55,B56)/360))*(1+$C$80))</f>
        <v>47898250</v>
      </c>
    </row>
    <row r="57" spans="1:5" x14ac:dyDescent="0.25">
      <c r="A57" s="5" t="s">
        <v>81</v>
      </c>
      <c r="B57" s="6">
        <f t="shared" si="1"/>
        <v>46428</v>
      </c>
      <c r="C57" s="16"/>
      <c r="D57" s="25">
        <f t="shared" si="0"/>
        <v>53333333.333333336</v>
      </c>
      <c r="E57" s="25">
        <f>D57-($D57*$C$79)-(($C$78*$B$7*(DAYS360(B56,B57)/360))*(1+$C$80))</f>
        <v>47898250</v>
      </c>
    </row>
    <row r="58" spans="1:5" x14ac:dyDescent="0.25">
      <c r="A58" s="5" t="s">
        <v>82</v>
      </c>
      <c r="B58" s="6">
        <f t="shared" si="1"/>
        <v>46456</v>
      </c>
      <c r="C58" s="16"/>
      <c r="D58" s="25">
        <f t="shared" si="0"/>
        <v>53333333.333333336</v>
      </c>
      <c r="E58" s="25">
        <f>D58-($D58*$C$79)-(($C$78*$B$7*(DAYS360(B57,B58)/360))*(1+$C$80))</f>
        <v>47898250</v>
      </c>
    </row>
    <row r="59" spans="1:5" x14ac:dyDescent="0.25">
      <c r="A59" s="5" t="s">
        <v>98</v>
      </c>
      <c r="B59" s="6">
        <f t="shared" si="1"/>
        <v>46487</v>
      </c>
      <c r="C59" s="16"/>
      <c r="D59" s="25">
        <f t="shared" si="0"/>
        <v>53333333.333333336</v>
      </c>
      <c r="E59" s="25">
        <f>D59-($D59*$C$79)-(($C$78*$B$7*(DAYS360(B58,B59)/360))*(1+$C$80))</f>
        <v>47898250</v>
      </c>
    </row>
    <row r="60" spans="1:5" x14ac:dyDescent="0.25">
      <c r="A60" s="5" t="s">
        <v>99</v>
      </c>
      <c r="B60" s="6">
        <f t="shared" si="1"/>
        <v>46517</v>
      </c>
      <c r="C60" s="16"/>
      <c r="D60" s="25">
        <f t="shared" si="0"/>
        <v>53333333.333333336</v>
      </c>
      <c r="E60" s="25">
        <f>D60-($D60*$C$79)-(($C$78*$B$7*(DAYS360(B59,B60)/360))*(1+$C$80))</f>
        <v>47898250</v>
      </c>
    </row>
    <row r="61" spans="1:5" x14ac:dyDescent="0.25">
      <c r="A61" s="5" t="s">
        <v>100</v>
      </c>
      <c r="B61" s="6">
        <f t="shared" si="1"/>
        <v>46548</v>
      </c>
      <c r="C61" s="16"/>
      <c r="D61" s="25">
        <f t="shared" si="0"/>
        <v>53333333.333333336</v>
      </c>
      <c r="E61" s="25">
        <f>D61-($D61*$C$79)-(($C$78*$B$7*(DAYS360(B60,B61)/360))*(1+$C$80))</f>
        <v>47898250</v>
      </c>
    </row>
    <row r="62" spans="1:5" x14ac:dyDescent="0.25">
      <c r="A62" s="5" t="s">
        <v>101</v>
      </c>
      <c r="B62" s="6">
        <f t="shared" si="1"/>
        <v>46578</v>
      </c>
      <c r="C62" s="16"/>
      <c r="D62" s="25">
        <f t="shared" si="0"/>
        <v>53333333.333333336</v>
      </c>
      <c r="E62" s="25">
        <f>D62-($D62*$C$79)-(($C$78*$B$7*(DAYS360(B61,B62)/360))*(1+$C$80))</f>
        <v>47898250</v>
      </c>
    </row>
    <row r="63" spans="1:5" x14ac:dyDescent="0.25">
      <c r="A63" s="5" t="s">
        <v>102</v>
      </c>
      <c r="B63" s="6">
        <f t="shared" si="1"/>
        <v>46609</v>
      </c>
      <c r="C63" s="16"/>
      <c r="D63" s="25">
        <f t="shared" si="0"/>
        <v>53333333.333333336</v>
      </c>
      <c r="E63" s="25">
        <f>D63-($D63*$C$79)-(($C$78*$B$7*(DAYS360(B62,B63)/360))*(1+$C$80))</f>
        <v>47898250</v>
      </c>
    </row>
    <row r="64" spans="1:5" x14ac:dyDescent="0.25">
      <c r="A64" s="5" t="s">
        <v>103</v>
      </c>
      <c r="B64" s="6">
        <f t="shared" si="1"/>
        <v>46640</v>
      </c>
      <c r="C64" s="16"/>
      <c r="D64" s="25">
        <f t="shared" si="0"/>
        <v>53333333.333333336</v>
      </c>
      <c r="E64" s="25">
        <f>D64-($D64*$C$79)-(($C$78*$B$7*(DAYS360(B63,B64)/360))*(1+$C$80))</f>
        <v>47898250</v>
      </c>
    </row>
    <row r="65" spans="1:5" x14ac:dyDescent="0.25">
      <c r="A65" s="5" t="s">
        <v>104</v>
      </c>
      <c r="B65" s="6">
        <f t="shared" si="1"/>
        <v>46670</v>
      </c>
      <c r="C65" s="16"/>
      <c r="D65" s="25">
        <f t="shared" si="0"/>
        <v>53333333.333333336</v>
      </c>
      <c r="E65" s="25">
        <f>D65-($D65*$C$79)-(($C$78*$B$7*(DAYS360(B64,B65)/360))*(1+$C$80))</f>
        <v>47898250</v>
      </c>
    </row>
    <row r="66" spans="1:5" x14ac:dyDescent="0.25">
      <c r="A66" s="5" t="s">
        <v>105</v>
      </c>
      <c r="B66" s="6">
        <f t="shared" si="1"/>
        <v>46701</v>
      </c>
      <c r="C66" s="16"/>
      <c r="D66" s="25">
        <f t="shared" si="0"/>
        <v>53333333.333333336</v>
      </c>
      <c r="E66" s="25">
        <f>D66-($D66*$C$79)-(($C$78*$B$7*(DAYS360(B65,B66)/360))*(1+$C$80))</f>
        <v>47898250</v>
      </c>
    </row>
    <row r="67" spans="1:5" x14ac:dyDescent="0.25">
      <c r="A67" s="5" t="s">
        <v>106</v>
      </c>
      <c r="B67" s="6">
        <f t="shared" si="1"/>
        <v>46731</v>
      </c>
      <c r="C67" s="16"/>
      <c r="D67" s="25">
        <f t="shared" si="0"/>
        <v>53333333.333333336</v>
      </c>
      <c r="E67" s="25">
        <f>D67-($D67*$C$79)-(($C$78*$B$7*(DAYS360(B66,B67)/360))*(1+$C$80))</f>
        <v>47898250</v>
      </c>
    </row>
    <row r="68" spans="1:5" x14ac:dyDescent="0.25">
      <c r="A68" s="5" t="s">
        <v>107</v>
      </c>
      <c r="B68" s="6">
        <f t="shared" si="1"/>
        <v>46762</v>
      </c>
      <c r="C68" s="16"/>
      <c r="D68" s="25">
        <f t="shared" si="0"/>
        <v>53333333.333333336</v>
      </c>
      <c r="E68" s="25">
        <f>D68-($D68*$C$79)-(($C$78*$B$7*(DAYS360(B67,B68)/360))*(1+$C$80))</f>
        <v>47898250</v>
      </c>
    </row>
    <row r="69" spans="1:5" x14ac:dyDescent="0.25">
      <c r="A69" s="5" t="s">
        <v>108</v>
      </c>
      <c r="B69" s="6">
        <f t="shared" si="1"/>
        <v>46793</v>
      </c>
      <c r="C69" s="16"/>
      <c r="D69" s="25">
        <f t="shared" si="0"/>
        <v>53333333.333333336</v>
      </c>
      <c r="E69" s="25">
        <f>D69-($D69*$C$79)-(($C$78*$B$7*(DAYS360(B68,B69)/360))*(1+$C$80))</f>
        <v>47898250</v>
      </c>
    </row>
    <row r="70" spans="1:5" x14ac:dyDescent="0.25">
      <c r="A70" s="5" t="s">
        <v>109</v>
      </c>
      <c r="B70" s="6">
        <f t="shared" si="1"/>
        <v>46822</v>
      </c>
      <c r="C70" s="16"/>
      <c r="D70" s="25">
        <f>(($B$8*$C$11)/12)+B7</f>
        <v>10053333333.333334</v>
      </c>
      <c r="E70" s="25">
        <f>D70-($D70*$C$79)-(($C$78*$B$7*(DAYS360(B69,B70)/360))*(1+$C$80))</f>
        <v>9047898250</v>
      </c>
    </row>
    <row r="71" spans="1:5" x14ac:dyDescent="0.25">
      <c r="A71" s="49" t="s">
        <v>1</v>
      </c>
      <c r="B71" s="49"/>
      <c r="C71" s="30">
        <f>SUM(C11:C70)</f>
        <v>10000000000</v>
      </c>
      <c r="D71" s="30">
        <f>SUM(D12:D70)</f>
        <v>13155555555.555557</v>
      </c>
      <c r="E71" s="30">
        <f>SUM(E12:E70)</f>
        <v>11832758791.666666</v>
      </c>
    </row>
    <row r="74" spans="1:5" ht="15" customHeight="1" x14ac:dyDescent="0.25">
      <c r="A74" s="3" t="s">
        <v>15</v>
      </c>
      <c r="C74" s="9"/>
      <c r="D74" s="19"/>
    </row>
    <row r="75" spans="1:5" ht="30" customHeight="1" x14ac:dyDescent="0.25">
      <c r="A75" s="50" t="s">
        <v>17</v>
      </c>
      <c r="B75" s="50"/>
      <c r="C75" s="50"/>
      <c r="D75" s="50"/>
    </row>
    <row r="76" spans="1:5" ht="30" customHeight="1" x14ac:dyDescent="0.25">
      <c r="A76" s="50" t="s">
        <v>18</v>
      </c>
      <c r="B76" s="50"/>
      <c r="C76" s="50"/>
      <c r="D76" s="50"/>
    </row>
    <row r="77" spans="1:5" ht="15" customHeight="1" x14ac:dyDescent="0.25">
      <c r="A77" s="50" t="s">
        <v>19</v>
      </c>
      <c r="B77" s="50"/>
      <c r="C77" s="50"/>
      <c r="D77" s="50"/>
    </row>
    <row r="78" spans="1:5" ht="15" customHeight="1" x14ac:dyDescent="0.25">
      <c r="A78" s="20" t="s">
        <v>14</v>
      </c>
      <c r="C78" s="21">
        <f>0.01%*1.1</f>
        <v>1.1000000000000002E-4</v>
      </c>
      <c r="D78" s="27"/>
    </row>
    <row r="79" spans="1:5" ht="15" customHeight="1" x14ac:dyDescent="0.25">
      <c r="A79" s="20" t="s">
        <v>70</v>
      </c>
      <c r="C79" s="12">
        <v>0.1</v>
      </c>
    </row>
    <row r="80" spans="1:5" ht="15" customHeight="1" x14ac:dyDescent="0.25">
      <c r="A80" s="20" t="s">
        <v>69</v>
      </c>
      <c r="C80" s="12">
        <v>0.11</v>
      </c>
    </row>
  </sheetData>
  <mergeCells count="4">
    <mergeCell ref="A75:D75"/>
    <mergeCell ref="A76:D76"/>
    <mergeCell ref="A77:D77"/>
    <mergeCell ref="A71:B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SR018-T3</vt:lpstr>
      <vt:lpstr>SR018-T5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Rema Prostinaldo Yunanto</cp:lastModifiedBy>
  <cp:lastPrinted>2019-01-14T05:17:48Z</cp:lastPrinted>
  <dcterms:created xsi:type="dcterms:W3CDTF">2018-10-25T08:31:04Z</dcterms:created>
  <dcterms:modified xsi:type="dcterms:W3CDTF">2023-03-03T03:29:09Z</dcterms:modified>
</cp:coreProperties>
</file>