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Format Tabel Informasi" sheetId="1" r:id="rId1"/>
    <sheet name="Kalkulator Bonds (3 Tahun)" sheetId="2" r:id="rId2"/>
    <sheet name="Kalkulator Bonds (5 Tahun)" sheetId="3" r:id="rId3"/>
    <sheet name="Kalkulator Bonds (7 Tahun)" sheetId="4" r:id="rId4"/>
  </sheets>
  <calcPr calcId="145621"/>
  <extLst>
    <ext uri="GoogleSheetsCustomDataVersion1">
      <go:sheetsCustomData xmlns:go="http://customooxmlschemas.google.com/" r:id="rId8" roundtripDataSignature="AMtx7mgBKczhTbGJwhVaufeSK1B3FtiuSw=="/>
    </ext>
  </extLst>
</workbook>
</file>

<file path=xl/calcChain.xml><?xml version="1.0" encoding="utf-8"?>
<calcChain xmlns="http://schemas.openxmlformats.org/spreadsheetml/2006/main">
  <c r="C50" i="4" l="1"/>
  <c r="C42" i="3"/>
  <c r="B13" i="2" l="1"/>
  <c r="B13" i="3" s="1"/>
  <c r="B13" i="4" l="1"/>
  <c r="B3" i="2"/>
  <c r="B3" i="3" s="1"/>
  <c r="B3" i="4" s="1"/>
  <c r="E17" i="1" l="1"/>
  <c r="C49" i="4"/>
  <c r="B14" i="4"/>
  <c r="E14" i="4" s="1"/>
  <c r="E13" i="4"/>
  <c r="D13" i="4"/>
  <c r="C13" i="4"/>
  <c r="C42" i="4" s="1"/>
  <c r="C41" i="3"/>
  <c r="B14" i="3"/>
  <c r="E14" i="3" s="1"/>
  <c r="C13" i="3"/>
  <c r="C34" i="3" s="1"/>
  <c r="C33" i="2"/>
  <c r="C26" i="2"/>
  <c r="B14" i="2"/>
  <c r="C13" i="2"/>
  <c r="B15" i="4" l="1"/>
  <c r="E15" i="4" s="1"/>
  <c r="D14" i="3"/>
  <c r="B15" i="3"/>
  <c r="D14" i="2"/>
  <c r="E14" i="2"/>
  <c r="B15" i="2"/>
  <c r="E15" i="2" s="1"/>
  <c r="D14" i="4"/>
  <c r="D15" i="4" l="1"/>
  <c r="B16" i="4"/>
  <c r="D16" i="4" s="1"/>
  <c r="B16" i="3"/>
  <c r="D16" i="3" s="1"/>
  <c r="D15" i="3"/>
  <c r="E15" i="3"/>
  <c r="B16" i="2"/>
  <c r="D15" i="2"/>
  <c r="B17" i="4" l="1"/>
  <c r="E17" i="4" s="1"/>
  <c r="E16" i="4"/>
  <c r="B17" i="3"/>
  <c r="E17" i="3" s="1"/>
  <c r="E16" i="3"/>
  <c r="B17" i="2"/>
  <c r="E16" i="2"/>
  <c r="B18" i="4"/>
  <c r="E18" i="4" s="1"/>
  <c r="D16" i="2"/>
  <c r="D17" i="4" l="1"/>
  <c r="B18" i="3"/>
  <c r="D18" i="3" s="1"/>
  <c r="D17" i="3"/>
  <c r="B18" i="2"/>
  <c r="E18" i="2" s="1"/>
  <c r="B19" i="4"/>
  <c r="E19" i="4" s="1"/>
  <c r="D17" i="2"/>
  <c r="D18" i="4"/>
  <c r="E17" i="2"/>
  <c r="E18" i="3" l="1"/>
  <c r="B19" i="3"/>
  <c r="D19" i="3" s="1"/>
  <c r="B20" i="4"/>
  <c r="E20" i="4" s="1"/>
  <c r="B19" i="2"/>
  <c r="D19" i="2" s="1"/>
  <c r="D19" i="4"/>
  <c r="D18" i="2"/>
  <c r="E19" i="3" l="1"/>
  <c r="B20" i="3"/>
  <c r="D20" i="3" s="1"/>
  <c r="E19" i="2"/>
  <c r="B21" i="4"/>
  <c r="B20" i="2"/>
  <c r="D20" i="4"/>
  <c r="E20" i="3" l="1"/>
  <c r="B21" i="3"/>
  <c r="E21" i="3" s="1"/>
  <c r="B21" i="2"/>
  <c r="E20" i="2"/>
  <c r="D20" i="2"/>
  <c r="B22" i="4"/>
  <c r="E22" i="4" s="1"/>
  <c r="D21" i="4"/>
  <c r="E21" i="4"/>
  <c r="D21" i="3" l="1"/>
  <c r="B22" i="3"/>
  <c r="D22" i="4"/>
  <c r="B22" i="2"/>
  <c r="E22" i="2" s="1"/>
  <c r="D21" i="2"/>
  <c r="B23" i="4"/>
  <c r="E23" i="4" s="1"/>
  <c r="E21" i="2"/>
  <c r="B23" i="3" l="1"/>
  <c r="D23" i="3" s="1"/>
  <c r="E22" i="3"/>
  <c r="D22" i="3"/>
  <c r="D23" i="4"/>
  <c r="B23" i="2"/>
  <c r="D23" i="2" s="1"/>
  <c r="B24" i="4"/>
  <c r="E24" i="4" s="1"/>
  <c r="D22" i="2"/>
  <c r="D24" i="4" l="1"/>
  <c r="E23" i="3"/>
  <c r="B24" i="3"/>
  <c r="E24" i="3" s="1"/>
  <c r="E23" i="2"/>
  <c r="B25" i="4"/>
  <c r="D25" i="4" s="1"/>
  <c r="B24" i="2"/>
  <c r="D24" i="2" s="1"/>
  <c r="D24" i="3" l="1"/>
  <c r="B25" i="3"/>
  <c r="E25" i="3" s="1"/>
  <c r="B25" i="2"/>
  <c r="D25" i="2" s="1"/>
  <c r="D26" i="2" s="1"/>
  <c r="B26" i="4"/>
  <c r="E26" i="4" s="1"/>
  <c r="E24" i="2"/>
  <c r="E25" i="4"/>
  <c r="D25" i="3" l="1"/>
  <c r="B26" i="3"/>
  <c r="E26" i="3" s="1"/>
  <c r="E25" i="2"/>
  <c r="E26" i="2" s="1"/>
  <c r="B27" i="4"/>
  <c r="E27" i="4" s="1"/>
  <c r="D26" i="4"/>
  <c r="D26" i="3" l="1"/>
  <c r="B27" i="3"/>
  <c r="D27" i="3" s="1"/>
  <c r="D27" i="4"/>
  <c r="B28" i="4"/>
  <c r="E28" i="4" s="1"/>
  <c r="E27" i="3" l="1"/>
  <c r="B28" i="3"/>
  <c r="D28" i="3" s="1"/>
  <c r="B29" i="4"/>
  <c r="D28" i="4"/>
  <c r="E28" i="3" l="1"/>
  <c r="B29" i="3"/>
  <c r="E29" i="3" s="1"/>
  <c r="B30" i="4"/>
  <c r="E30" i="4" s="1"/>
  <c r="D29" i="4"/>
  <c r="E29" i="4"/>
  <c r="D29" i="3" l="1"/>
  <c r="B30" i="3"/>
  <c r="E30" i="3" s="1"/>
  <c r="B31" i="4"/>
  <c r="E31" i="4" s="1"/>
  <c r="D30" i="4"/>
  <c r="D30" i="3" l="1"/>
  <c r="B31" i="3"/>
  <c r="D31" i="3" s="1"/>
  <c r="D31" i="4"/>
  <c r="B32" i="4"/>
  <c r="E32" i="4" s="1"/>
  <c r="E31" i="3" l="1"/>
  <c r="B32" i="3"/>
  <c r="E32" i="3" s="1"/>
  <c r="B33" i="4"/>
  <c r="D32" i="4"/>
  <c r="D32" i="3" l="1"/>
  <c r="B33" i="3"/>
  <c r="E33" i="3" s="1"/>
  <c r="E34" i="3" s="1"/>
  <c r="B34" i="4"/>
  <c r="D33" i="4"/>
  <c r="E33" i="4"/>
  <c r="D33" i="3" l="1"/>
  <c r="D34" i="3" s="1"/>
  <c r="B35" i="4"/>
  <c r="E35" i="4" s="1"/>
  <c r="D34" i="4"/>
  <c r="E34" i="4"/>
  <c r="D35" i="4" l="1"/>
  <c r="B36" i="4"/>
  <c r="E36" i="4" s="1"/>
  <c r="D36" i="4" l="1"/>
  <c r="B37" i="4"/>
  <c r="B38" i="4" l="1"/>
  <c r="D37" i="4"/>
  <c r="E37" i="4"/>
  <c r="B39" i="4" l="1"/>
  <c r="E39" i="4" s="1"/>
  <c r="D38" i="4"/>
  <c r="E38" i="4"/>
  <c r="D39" i="4" l="1"/>
  <c r="B40" i="4"/>
  <c r="E40" i="4" s="1"/>
  <c r="B41" i="4" l="1"/>
  <c r="E41" i="4" s="1"/>
  <c r="E42" i="4" s="1"/>
  <c r="D40" i="4"/>
  <c r="D41" i="4" l="1"/>
  <c r="D42" i="4" s="1"/>
</calcChain>
</file>

<file path=xl/sharedStrings.xml><?xml version="1.0" encoding="utf-8"?>
<sst xmlns="http://schemas.openxmlformats.org/spreadsheetml/2006/main" count="180" uniqueCount="96">
  <si>
    <t>Nama Instrumen</t>
  </si>
  <si>
    <t>Rating</t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</si>
  <si>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</si>
  <si>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</si>
  <si>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</si>
  <si>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</si>
  <si>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</si>
  <si>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</si>
  <si>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</si>
  <si>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</si>
  <si>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Minimum Pemesanan</t>
  </si>
  <si>
    <t>Rp1 miliar dan kelipatan Rp1 miliar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</si>
  <si>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</si>
  <si>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</si>
  <si>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</si>
  <si>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</si>
  <si>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</si>
  <si>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</si>
  <si>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</si>
  <si>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</si>
  <si>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</si>
  <si>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</si>
  <si>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</si>
  <si>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</si>
  <si>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</si>
  <si>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</si>
  <si>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</t>
  </si>
  <si>
    <t>Jangka Waktu</t>
  </si>
  <si>
    <t>3 Tahun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</si>
  <si>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</si>
  <si>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</si>
  <si>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</si>
  <si>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</si>
  <si>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</si>
  <si>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</si>
  <si>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</si>
  <si>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</si>
  <si>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</si>
  <si>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</si>
  <si>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</si>
  <si>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</si>
  <si>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</si>
  <si>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</si>
  <si>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</si>
  <si>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</si>
  <si>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</si>
  <si>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</si>
  <si>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</si>
  <si>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</si>
  <si>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</si>
  <si>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</si>
  <si>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</si>
  <si>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Kupon 12 &amp; Pelunasan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</si>
  <si>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</si>
  <si>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</si>
  <si>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</si>
  <si>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</si>
  <si>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</si>
  <si>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</si>
  <si>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</si>
  <si>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</si>
  <si>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</si>
  <si>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</si>
  <si>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</si>
  <si>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</si>
  <si>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</si>
  <si>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</si>
  <si>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</si>
  <si>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</si>
  <si>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&amp; Pelunasan</t>
  </si>
  <si>
    <t>7 Tahun</t>
  </si>
  <si>
    <t>Kupon 20</t>
  </si>
  <si>
    <t>Kupon 21</t>
  </si>
  <si>
    <t>Kupon 22</t>
  </si>
  <si>
    <t>Kupon 23</t>
  </si>
  <si>
    <t>Kupon 24</t>
  </si>
  <si>
    <t>Kupon 25</t>
  </si>
  <si>
    <t>Kupon 26</t>
  </si>
  <si>
    <t>Kupon 27</t>
  </si>
  <si>
    <t>Kupon 28 &amp; Pelunasan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</si>
  <si>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</si>
  <si>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10% setiap pembayaran kupon</t>
  </si>
  <si>
    <t>Indikasi Tanggal Pembayaran</t>
  </si>
  <si>
    <t>Obligasi Berkelanjutan II dan Sukuk Mudharabah Berkelanjutan II Wijaya Karya Tahap II Tahun 2022</t>
  </si>
  <si>
    <t>idA (Single A) dari Pefindo</t>
  </si>
  <si>
    <t>Seri A (3 tahun) : 6,50% - 7,25%</t>
  </si>
  <si>
    <t>Seri B (5 tahun) : 7,50% - 8,25%</t>
  </si>
  <si>
    <t>Seri C (7 tahun) : 8,00% - 8,75%</t>
  </si>
  <si>
    <t xml:space="preserve">•        Obligasi: Sebanyak-banyaknya sebesar Rp1.750.000.000.000,- (satu trilliun tujuh ratus lima puluh milliar rupiah)
•        Sukuk Ijarah: Sebanyak-banyaknya sebesar Rp750.000.000.000,- (tujuh ratus lima puluh miliar Rupiah) </t>
  </si>
  <si>
    <t>Konstruksi</t>
  </si>
  <si>
    <t xml:space="preserve">5 – 19 Januari 2022 </t>
  </si>
  <si>
    <t>Pefindo</t>
  </si>
  <si>
    <r>
      <t xml:space="preserve">Nasabah wajib menyediakan dana pemesanan ke MTBI pada </t>
    </r>
    <r>
      <rPr>
        <b/>
        <sz val="9"/>
        <color rgb="FF000000"/>
        <rFont val="Calibri"/>
        <family val="2"/>
      </rPr>
      <t>saat menyetujui kupon final yang terbentuk</t>
    </r>
    <r>
      <rPr>
        <sz val="9"/>
        <color rgb="FF000000"/>
        <rFont val="Calibri"/>
        <family val="2"/>
      </rPr>
      <t xml:space="preserve"> untuk mendapatkan alokasi penjatahan</t>
    </r>
  </si>
  <si>
    <t>6,50% – 7,25%</t>
  </si>
  <si>
    <t>7,50% – 8,25%</t>
  </si>
  <si>
    <t>8,00% – 8,75%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</si>
</sst>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18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164" fontId="1" fillId="0" borderId="0" xfId="0" applyNumberFormat="1" applyFont="1"/>
    <xf numFmtId="10" fontId="6" fillId="3" borderId="7" xfId="0" applyNumberFormat="1" applyFont="1" applyFill="1" applyBorder="1"/>
    <xf numFmtId="164" fontId="6" fillId="3" borderId="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6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9" fillId="6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/>
    <xf numFmtId="10" fontId="6" fillId="3" borderId="6" xfId="0" applyNumberFormat="1" applyFont="1" applyFill="1" applyBorder="1" applyAlignment="1">
      <alignment horizontal="right"/>
    </xf>
    <xf numFmtId="10" fontId="6" fillId="3" borderId="6" xfId="0" applyNumberFormat="1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166" fontId="6" fillId="0" borderId="6" xfId="0" applyNumberFormat="1" applyFont="1" applyBorder="1"/>
    <xf numFmtId="166" fontId="8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10" fontId="1" fillId="0" borderId="0" xfId="0" applyNumberFormat="1" applyFont="1" applyAlignment="1">
      <alignment wrapText="1"/>
    </xf>
    <xf numFmtId="43" fontId="1" fillId="0" borderId="0" xfId="1" applyFont="1" applyAlignment="1">
      <alignment wrapText="1"/>
    </xf>
    <xf numFmtId="166" fontId="1" fillId="0" borderId="0" xfId="1" applyNumberFormat="1" applyFont="1" applyAlignment="1">
      <alignment wrapText="1"/>
    </xf>
    <xf numFmtId="0" fontId="0" fillId="0" borderId="0" xfId="0" applyFont="1" applyAlignment="1"/>
    <xf numFmtId="0" fontId="13" fillId="0" borderId="12" xfId="0" applyFont="1" applyBorder="1"/>
    <xf numFmtId="0" fontId="13" fillId="0" borderId="13" xfId="0" applyFont="1" applyBorder="1"/>
    <xf numFmtId="0" fontId="2" fillId="2" borderId="10" xfId="0" applyFont="1" applyFill="1" applyBorder="1" applyAlignment="1">
      <alignment vertical="center" wrapText="1"/>
    </xf>
    <xf numFmtId="15" fontId="3" fillId="0" borderId="11" xfId="0" applyNumberFormat="1" applyFont="1" applyBorder="1" applyAlignment="1">
      <alignment horizontal="left" vertical="center" wrapText="1"/>
    </xf>
    <xf numFmtId="0" fontId="1" fillId="0" borderId="0" xfId="0" quotePrefix="1" applyFont="1" applyAlignment="1">
      <alignment horizontal="right"/>
    </xf>
    <xf numFmtId="0" fontId="11" fillId="0" borderId="10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3" fontId="12" fillId="0" borderId="8" xfId="0" applyNumberFormat="1" applyFont="1" applyBorder="1" applyAlignment="1">
      <alignment horizontal="left" vertical="center" wrapText="1"/>
    </xf>
    <xf numFmtId="0" fontId="13" fillId="0" borderId="8" xfId="0" applyFont="1" applyBorder="1"/>
    <xf numFmtId="3" fontId="3" fillId="0" borderId="3" xfId="0" applyNumberFormat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0" fontId="14" fillId="3" borderId="8" xfId="0" applyFont="1" applyFill="1" applyBorder="1" applyAlignment="1">
      <alignment horizontal="left" vertical="center" wrapText="1"/>
    </xf>
    <xf numFmtId="10" fontId="14" fillId="3" borderId="8" xfId="0" applyNumberFormat="1" applyFont="1" applyFill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/>
    <xf numFmtId="0" fontId="3" fillId="0" borderId="9" xfId="0" applyFont="1" applyBorder="1" applyAlignment="1">
      <alignment horizontal="left" vertical="center" wrapText="1"/>
    </xf>
    <xf numFmtId="0" fontId="13" fillId="0" borderId="9" xfId="0" applyFont="1" applyBorder="1"/>
    <xf numFmtId="0" fontId="3" fillId="0" borderId="8" xfId="0" quotePrefix="1" applyFont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15" fontId="3" fillId="0" borderId="10" xfId="0" applyNumberFormat="1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8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9"/>
  <sheetViews>
    <sheetView showGridLines="0" tabSelected="1" zoomScale="90" zoomScaleNormal="90" workbookViewId="0">
      <selection activeCell="C2" sqref="C2:E2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21.8984375" customWidth="1"/>
    <col min="6" max="9" width="7.59765625" customWidth="1"/>
    <col min="10" max="11" width="12.796875" bestFit="1" customWidth="1"/>
    <col min="12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26.4" customHeight="1" x14ac:dyDescent="0.3">
      <c r="A2" s="2"/>
      <c r="B2" s="30" t="s">
        <v>0</v>
      </c>
      <c r="C2" s="50" t="s">
        <v>83</v>
      </c>
      <c r="D2" s="51"/>
      <c r="E2" s="5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2" customHeight="1" x14ac:dyDescent="0.3">
      <c r="A3" s="2"/>
      <c r="B3" s="30" t="s">
        <v>1</v>
      </c>
      <c r="C3" s="64" t="s">
        <v>84</v>
      </c>
      <c r="D3" s="54"/>
      <c r="E3" s="5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58" t="s">
        <v>80</v>
      </c>
      <c r="C4" s="65" t="s">
        <v>85</v>
      </c>
      <c r="D4" s="54"/>
      <c r="E4" s="5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54"/>
      <c r="C5" s="65" t="s">
        <v>86</v>
      </c>
      <c r="D5" s="54"/>
      <c r="E5" s="5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2"/>
      <c r="B6" s="54"/>
      <c r="C6" s="65" t="s">
        <v>87</v>
      </c>
      <c r="D6" s="54"/>
      <c r="E6" s="5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4.8" customHeight="1" x14ac:dyDescent="0.3">
      <c r="A7" s="2"/>
      <c r="B7" s="30" t="s">
        <v>2</v>
      </c>
      <c r="C7" s="67" t="s">
        <v>88</v>
      </c>
      <c r="D7" s="68"/>
      <c r="E7" s="6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7.75" customHeight="1" x14ac:dyDescent="0.3">
      <c r="A8" s="2"/>
      <c r="B8" s="31" t="s">
        <v>3</v>
      </c>
      <c r="C8" s="69" t="s">
        <v>4</v>
      </c>
      <c r="D8" s="54"/>
      <c r="E8" s="5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 x14ac:dyDescent="0.3">
      <c r="A9" s="2"/>
      <c r="B9" s="31" t="s">
        <v>5</v>
      </c>
      <c r="C9" s="69" t="s">
        <v>89</v>
      </c>
      <c r="D9" s="54"/>
      <c r="E9" s="5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30" t="s">
        <v>6</v>
      </c>
      <c r="C10" s="70" t="s">
        <v>7</v>
      </c>
      <c r="D10" s="54"/>
      <c r="E10" s="5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2"/>
      <c r="B11" s="32" t="s">
        <v>8</v>
      </c>
      <c r="C11" s="58" t="s">
        <v>90</v>
      </c>
      <c r="D11" s="54"/>
      <c r="E11" s="5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" customHeight="1" x14ac:dyDescent="0.3">
      <c r="A12" s="2"/>
      <c r="B12" s="32" t="s">
        <v>9</v>
      </c>
      <c r="C12" s="78" t="s">
        <v>92</v>
      </c>
      <c r="D12" s="79"/>
      <c r="E12" s="79"/>
      <c r="F12" s="2"/>
      <c r="G12" s="2"/>
      <c r="H12" s="2"/>
      <c r="I12" s="41"/>
      <c r="J12" s="4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3">
      <c r="A13" s="2"/>
      <c r="B13" s="32" t="s">
        <v>10</v>
      </c>
      <c r="C13" s="58" t="s">
        <v>11</v>
      </c>
      <c r="D13" s="54"/>
      <c r="E13" s="54"/>
      <c r="F13" s="2"/>
      <c r="G13" s="2"/>
      <c r="H13" s="2"/>
      <c r="I13" s="41"/>
      <c r="J13" s="43"/>
      <c r="K13" s="4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 x14ac:dyDescent="0.3">
      <c r="A14" s="2"/>
      <c r="B14" s="32" t="s">
        <v>12</v>
      </c>
      <c r="C14" s="58" t="s">
        <v>13</v>
      </c>
      <c r="D14" s="54"/>
      <c r="E14" s="54"/>
      <c r="F14" s="2"/>
      <c r="G14" s="2"/>
      <c r="H14" s="2"/>
      <c r="I14" s="2"/>
      <c r="J14" s="2"/>
      <c r="K14" s="4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" customHeight="1" x14ac:dyDescent="0.3">
      <c r="A15" s="2"/>
      <c r="B15" s="33" t="s">
        <v>14</v>
      </c>
      <c r="C15" s="59">
        <v>0.01</v>
      </c>
      <c r="D15" s="54"/>
      <c r="E15" s="54"/>
      <c r="F15" s="2"/>
      <c r="G15" s="2"/>
      <c r="H15" s="2"/>
      <c r="I15" s="2"/>
      <c r="J15" s="2"/>
      <c r="K15" s="4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66" t="s">
        <v>15</v>
      </c>
      <c r="C16" s="34" t="s">
        <v>16</v>
      </c>
      <c r="D16" s="34" t="s">
        <v>17</v>
      </c>
      <c r="E16" s="34" t="s">
        <v>16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54"/>
      <c r="C17" s="35">
        <v>1000000000</v>
      </c>
      <c r="D17" s="35">
        <v>10000000</v>
      </c>
      <c r="E17" s="35">
        <f>C17+D17</f>
        <v>1010000000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31" t="s">
        <v>18</v>
      </c>
      <c r="C18" s="62" t="s">
        <v>81</v>
      </c>
      <c r="D18" s="63"/>
      <c r="E18" s="6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44" customFormat="1" ht="14.25" customHeight="1" x14ac:dyDescent="0.3">
      <c r="A19" s="2"/>
      <c r="B19" s="47" t="s">
        <v>82</v>
      </c>
      <c r="C19" s="48">
        <v>44606</v>
      </c>
      <c r="D19" s="45"/>
      <c r="E19" s="4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36" t="s">
        <v>19</v>
      </c>
      <c r="C20" s="48">
        <v>44607</v>
      </c>
      <c r="D20" s="37"/>
      <c r="E20" s="3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6" t="s">
        <v>20</v>
      </c>
      <c r="C21" s="77">
        <v>44608</v>
      </c>
      <c r="D21" s="39"/>
      <c r="E21" s="4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1" t="s">
        <v>21</v>
      </c>
      <c r="C22" s="60" t="s">
        <v>91</v>
      </c>
      <c r="D22" s="61"/>
      <c r="E22" s="6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31" t="s">
        <v>22</v>
      </c>
      <c r="C23" s="53" t="s">
        <v>23</v>
      </c>
      <c r="D23" s="54"/>
      <c r="E23" s="5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"/>
      <c r="B24" s="31" t="s">
        <v>24</v>
      </c>
      <c r="C24" s="53" t="s">
        <v>25</v>
      </c>
      <c r="D24" s="54"/>
      <c r="E24" s="5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2"/>
      <c r="B25" s="3" t="s">
        <v>24</v>
      </c>
      <c r="C25" s="55" t="s">
        <v>25</v>
      </c>
      <c r="D25" s="56"/>
      <c r="E25" s="5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B34" s="1"/>
      <c r="C34" s="1"/>
      <c r="D34" s="1"/>
      <c r="E34" s="1"/>
    </row>
    <row r="35" spans="1:26" ht="14.25" customHeight="1" x14ac:dyDescent="0.3">
      <c r="B35" s="1"/>
      <c r="C35" s="1"/>
      <c r="D35" s="1"/>
      <c r="E35" s="1"/>
    </row>
    <row r="36" spans="1:26" ht="14.25" customHeight="1" x14ac:dyDescent="0.3">
      <c r="B36" s="1"/>
      <c r="C36" s="1"/>
      <c r="D36" s="1"/>
      <c r="E36" s="1"/>
    </row>
    <row r="37" spans="1:26" ht="14.25" customHeight="1" x14ac:dyDescent="0.3">
      <c r="B37" s="1"/>
      <c r="C37" s="1"/>
      <c r="D37" s="1"/>
      <c r="E37" s="1"/>
    </row>
    <row r="38" spans="1:26" ht="14.25" customHeight="1" x14ac:dyDescent="0.3">
      <c r="B38" s="1"/>
      <c r="C38" s="1"/>
      <c r="D38" s="1"/>
      <c r="E38" s="1"/>
    </row>
    <row r="39" spans="1:26" ht="14.25" customHeight="1" x14ac:dyDescent="0.3">
      <c r="B39" s="1"/>
      <c r="C39" s="1"/>
      <c r="D39" s="1"/>
      <c r="E39" s="1"/>
    </row>
    <row r="40" spans="1:26" ht="14.25" customHeight="1" x14ac:dyDescent="0.3">
      <c r="B40" s="1"/>
      <c r="C40" s="1"/>
      <c r="D40" s="1"/>
      <c r="E40" s="1"/>
    </row>
    <row r="41" spans="1:26" ht="14.25" customHeight="1" x14ac:dyDescent="0.3">
      <c r="B41" s="1"/>
      <c r="C41" s="1"/>
      <c r="D41" s="1"/>
      <c r="E41" s="1"/>
    </row>
    <row r="42" spans="1:26" ht="14.25" customHeight="1" x14ac:dyDescent="0.3">
      <c r="B42" s="1"/>
      <c r="C42" s="1"/>
      <c r="D42" s="1"/>
      <c r="E42" s="1"/>
    </row>
    <row r="43" spans="1:26" ht="14.25" customHeight="1" x14ac:dyDescent="0.3">
      <c r="B43" s="1"/>
      <c r="C43" s="1"/>
      <c r="D43" s="1"/>
      <c r="E43" s="1"/>
    </row>
    <row r="44" spans="1:26" ht="14.25" customHeight="1" x14ac:dyDescent="0.3">
      <c r="B44" s="1"/>
      <c r="C44" s="1"/>
      <c r="D44" s="1"/>
      <c r="E44" s="1"/>
    </row>
    <row r="45" spans="1:26" ht="14.25" customHeight="1" x14ac:dyDescent="0.3">
      <c r="B45" s="1"/>
      <c r="C45" s="1"/>
      <c r="D45" s="1"/>
      <c r="E45" s="1"/>
    </row>
    <row r="46" spans="1:26" ht="14.25" customHeight="1" x14ac:dyDescent="0.3">
      <c r="B46" s="1"/>
      <c r="C46" s="1"/>
      <c r="D46" s="1"/>
      <c r="E46" s="1"/>
    </row>
    <row r="47" spans="1:26" ht="14.25" customHeight="1" x14ac:dyDescent="0.3">
      <c r="B47" s="1"/>
      <c r="C47" s="1"/>
      <c r="D47" s="1"/>
      <c r="E47" s="1"/>
    </row>
    <row r="48" spans="1:26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  <row r="998" spans="2:5" ht="14.25" customHeight="1" x14ac:dyDescent="0.3">
      <c r="B998" s="1"/>
      <c r="C998" s="1"/>
      <c r="D998" s="1"/>
      <c r="E998" s="1"/>
    </row>
    <row r="999" spans="2:5" ht="14.25" customHeight="1" x14ac:dyDescent="0.3">
      <c r="B999" s="1"/>
      <c r="C999" s="1"/>
      <c r="D999" s="1"/>
      <c r="E999" s="1"/>
    </row>
  </sheetData>
  <mergeCells count="21">
    <mergeCell ref="B4:B6"/>
    <mergeCell ref="C6:E6"/>
    <mergeCell ref="C12:E12"/>
    <mergeCell ref="C13:E13"/>
    <mergeCell ref="B16:B17"/>
    <mergeCell ref="C7:E7"/>
    <mergeCell ref="C8:E8"/>
    <mergeCell ref="C9:E9"/>
    <mergeCell ref="C10:E10"/>
    <mergeCell ref="C11:E11"/>
    <mergeCell ref="C2:E2"/>
    <mergeCell ref="C24:E24"/>
    <mergeCell ref="C25:E25"/>
    <mergeCell ref="C14:E14"/>
    <mergeCell ref="C15:E15"/>
    <mergeCell ref="C22:E22"/>
    <mergeCell ref="C23:E23"/>
    <mergeCell ref="C18:E18"/>
    <mergeCell ref="C3:E3"/>
    <mergeCell ref="C4:E4"/>
    <mergeCell ref="C5:E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C10" sqref="C10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26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'Format Tabel Informasi'!C2</f>
        <v>Obligasi Berkelanjutan II dan Sukuk Mudharabah Berkelanjutan II Wijaya Karya Tahap II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27</v>
      </c>
      <c r="B4" s="6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29</v>
      </c>
      <c r="B5" s="49" t="s">
        <v>93</v>
      </c>
      <c r="C5" s="7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31</v>
      </c>
      <c r="B6" s="8">
        <v>1000000000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32</v>
      </c>
      <c r="B7" s="9">
        <v>0.01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33</v>
      </c>
      <c r="B8" s="10">
        <v>1000000000</v>
      </c>
      <c r="C8" s="7"/>
      <c r="D8" s="11"/>
      <c r="E8" s="1"/>
      <c r="F8" s="1"/>
      <c r="G8" s="1" t="s">
        <v>34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35</v>
      </c>
      <c r="B9" s="9">
        <v>6.5000000000000002E-2</v>
      </c>
      <c r="C9" s="12">
        <v>7.2499999999999995E-2</v>
      </c>
      <c r="D9" s="7" t="s">
        <v>30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73" t="s">
        <v>36</v>
      </c>
      <c r="B11" s="75" t="s">
        <v>37</v>
      </c>
      <c r="C11" s="75" t="s">
        <v>38</v>
      </c>
      <c r="D11" s="75" t="s">
        <v>39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4" x14ac:dyDescent="0.3">
      <c r="A12" s="74"/>
      <c r="B12" s="74"/>
      <c r="C12" s="74"/>
      <c r="D12" s="74"/>
      <c r="E12" s="14"/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4" x14ac:dyDescent="0.3">
      <c r="A13" s="15" t="s">
        <v>40</v>
      </c>
      <c r="B13" s="16">
        <f>'Format Tabel Informasi'!C20</f>
        <v>44607</v>
      </c>
      <c r="C13" s="17">
        <f>-B8*(1+B7)</f>
        <v>-1010000000</v>
      </c>
      <c r="D13" s="18">
        <v>0.08</v>
      </c>
      <c r="E13" s="19">
        <v>0.09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5" t="s">
        <v>41</v>
      </c>
      <c r="B14" s="20">
        <f t="shared" ref="B14:B25" si="0">EDATE(B13,3)</f>
        <v>44696</v>
      </c>
      <c r="C14" s="21"/>
      <c r="D14" s="17">
        <f t="shared" ref="D14:D24" si="1">((($B$8*$B$9*(DAYS360(B13,B14))/360))*(1-$C$34))-($C$33*$B$8*(DAYS360(B13,B14))/360)</f>
        <v>14597500</v>
      </c>
      <c r="E14" s="17">
        <f t="shared" ref="E14:E24" si="2">((($B$8*$C$9*(DAYS360(B13,B14))/360))*(1-$C$34))-($C$33*$B$8*(DAYS360(B13,B14))/360)</f>
        <v>16285000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5" t="s">
        <v>42</v>
      </c>
      <c r="B15" s="20">
        <f t="shared" si="0"/>
        <v>44788</v>
      </c>
      <c r="C15" s="21"/>
      <c r="D15" s="17">
        <f t="shared" si="1"/>
        <v>14597500</v>
      </c>
      <c r="E15" s="17">
        <f t="shared" si="2"/>
        <v>16285000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5" t="s">
        <v>43</v>
      </c>
      <c r="B16" s="20">
        <f t="shared" si="0"/>
        <v>44880</v>
      </c>
      <c r="C16" s="21"/>
      <c r="D16" s="17">
        <f t="shared" si="1"/>
        <v>14597500</v>
      </c>
      <c r="E16" s="17">
        <f t="shared" si="2"/>
        <v>16285000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5" t="s">
        <v>44</v>
      </c>
      <c r="B17" s="20">
        <f t="shared" si="0"/>
        <v>44972</v>
      </c>
      <c r="C17" s="21"/>
      <c r="D17" s="17">
        <f t="shared" si="1"/>
        <v>14597500</v>
      </c>
      <c r="E17" s="17">
        <f t="shared" si="2"/>
        <v>16285000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5" t="s">
        <v>45</v>
      </c>
      <c r="B18" s="20">
        <f t="shared" si="0"/>
        <v>45061</v>
      </c>
      <c r="C18" s="21"/>
      <c r="D18" s="17">
        <f t="shared" si="1"/>
        <v>14597500</v>
      </c>
      <c r="E18" s="17">
        <f t="shared" si="2"/>
        <v>16285000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5" t="s">
        <v>46</v>
      </c>
      <c r="B19" s="20">
        <f t="shared" si="0"/>
        <v>45153</v>
      </c>
      <c r="C19" s="21"/>
      <c r="D19" s="17">
        <f t="shared" si="1"/>
        <v>14597500</v>
      </c>
      <c r="E19" s="17">
        <f t="shared" si="2"/>
        <v>16285000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5" t="s">
        <v>47</v>
      </c>
      <c r="B20" s="20">
        <f t="shared" si="0"/>
        <v>45245</v>
      </c>
      <c r="C20" s="21"/>
      <c r="D20" s="17">
        <f t="shared" si="1"/>
        <v>14597500</v>
      </c>
      <c r="E20" s="17">
        <f t="shared" si="2"/>
        <v>16285000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5" t="s">
        <v>48</v>
      </c>
      <c r="B21" s="20">
        <f t="shared" si="0"/>
        <v>45337</v>
      </c>
      <c r="C21" s="21"/>
      <c r="D21" s="17">
        <f t="shared" si="1"/>
        <v>14597500</v>
      </c>
      <c r="E21" s="17">
        <f t="shared" si="2"/>
        <v>16285000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5" t="s">
        <v>49</v>
      </c>
      <c r="B22" s="20">
        <f t="shared" si="0"/>
        <v>45427</v>
      </c>
      <c r="C22" s="21"/>
      <c r="D22" s="17">
        <f t="shared" si="1"/>
        <v>14597500</v>
      </c>
      <c r="E22" s="17">
        <f t="shared" si="2"/>
        <v>16285000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5" t="s">
        <v>50</v>
      </c>
      <c r="B23" s="20">
        <f t="shared" si="0"/>
        <v>45519</v>
      </c>
      <c r="C23" s="21"/>
      <c r="D23" s="17">
        <f t="shared" si="1"/>
        <v>14597500</v>
      </c>
      <c r="E23" s="17">
        <f t="shared" si="2"/>
        <v>16285000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5" t="s">
        <v>51</v>
      </c>
      <c r="B24" s="20">
        <f t="shared" si="0"/>
        <v>45611</v>
      </c>
      <c r="C24" s="21"/>
      <c r="D24" s="17">
        <f t="shared" si="1"/>
        <v>14597500</v>
      </c>
      <c r="E24" s="17">
        <f t="shared" si="2"/>
        <v>16285000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5" t="s">
        <v>52</v>
      </c>
      <c r="B25" s="20">
        <f t="shared" si="0"/>
        <v>45703</v>
      </c>
      <c r="C25" s="22"/>
      <c r="D25" s="17">
        <f>B8+((($B$8*$B$9*(DAYS360(B24,B25))/360))*(1-$C$34))-($C$33*$B$8*(DAYS360(B24,B25))/360)</f>
        <v>1014597500</v>
      </c>
      <c r="E25" s="17">
        <f>B8+((($B$8*$C$9*(DAYS360(B24,B25))/360))*(1-$C$34))-($C$33*$B$8*(DAYS360(B24,B25))/360)</f>
        <v>1016285000</v>
      </c>
      <c r="F25" s="1"/>
      <c r="G25" s="1"/>
      <c r="H25" s="1"/>
      <c r="I25" s="1" t="s">
        <v>34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76" t="s">
        <v>53</v>
      </c>
      <c r="B26" s="57"/>
      <c r="C26" s="23">
        <f>SUM(C13:C16)</f>
        <v>-1010000000</v>
      </c>
      <c r="D26" s="23">
        <f t="shared" ref="D26:E26" si="3">SUM(D14:D25)</f>
        <v>1175170000</v>
      </c>
      <c r="E26" s="23">
        <f t="shared" si="3"/>
        <v>1195420000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" t="s">
        <v>54</v>
      </c>
      <c r="B29" s="1"/>
      <c r="C29" s="24"/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">
      <c r="A30" s="71" t="s">
        <v>55</v>
      </c>
      <c r="B30" s="72"/>
      <c r="C30" s="72"/>
      <c r="D30" s="72"/>
      <c r="E30" s="72"/>
      <c r="F30" s="2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">
      <c r="A31" s="71" t="s">
        <v>56</v>
      </c>
      <c r="B31" s="72"/>
      <c r="C31" s="72"/>
      <c r="D31" s="72"/>
      <c r="E31" s="72"/>
      <c r="F31" s="2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71" t="s">
        <v>57</v>
      </c>
      <c r="B32" s="72"/>
      <c r="C32" s="72"/>
      <c r="D32" s="72"/>
      <c r="E32" s="72"/>
      <c r="F32" s="2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27" t="s">
        <v>58</v>
      </c>
      <c r="B33" s="1"/>
      <c r="C33" s="28">
        <f>0.01%*1.1</f>
        <v>1.1000000000000002E-4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27" t="s">
        <v>59</v>
      </c>
      <c r="B34" s="1"/>
      <c r="C34" s="29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B10" sqref="B10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26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'Kalkulator Bonds (3 Tahun)'!B3</f>
        <v>Obligasi Berkelanjutan II dan Sukuk Mudharabah Berkelanjutan II Wijaya Karya Tahap II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27</v>
      </c>
      <c r="B4" s="6" t="s">
        <v>60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29</v>
      </c>
      <c r="B5" s="49" t="s">
        <v>94</v>
      </c>
      <c r="C5" s="7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31</v>
      </c>
      <c r="B6" s="8">
        <v>1000000000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32</v>
      </c>
      <c r="B7" s="9">
        <v>0.01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33</v>
      </c>
      <c r="B8" s="10">
        <v>1000000000</v>
      </c>
      <c r="C8" s="7"/>
      <c r="D8" s="11"/>
      <c r="E8" s="1"/>
      <c r="F8" s="1"/>
      <c r="G8" s="1" t="s">
        <v>34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35</v>
      </c>
      <c r="B9" s="9">
        <v>7.4999999999999997E-2</v>
      </c>
      <c r="C9" s="12">
        <v>8.2500000000000004E-2</v>
      </c>
      <c r="D9" s="7" t="s">
        <v>30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73" t="s">
        <v>36</v>
      </c>
      <c r="B11" s="75" t="s">
        <v>37</v>
      </c>
      <c r="C11" s="75" t="s">
        <v>38</v>
      </c>
      <c r="D11" s="75" t="s">
        <v>39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4" x14ac:dyDescent="0.3">
      <c r="A12" s="74"/>
      <c r="B12" s="74"/>
      <c r="C12" s="74"/>
      <c r="D12" s="74"/>
      <c r="E12" s="14"/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4" x14ac:dyDescent="0.3">
      <c r="A13" s="15" t="s">
        <v>40</v>
      </c>
      <c r="B13" s="16">
        <f>'Kalkulator Bonds (3 Tahun)'!B13</f>
        <v>44607</v>
      </c>
      <c r="C13" s="17">
        <f>-B8*(1+B7)</f>
        <v>-1010000000</v>
      </c>
      <c r="D13" s="18">
        <v>8.7499999999999994E-2</v>
      </c>
      <c r="E13" s="19">
        <v>9.7500000000000003E-2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5" t="s">
        <v>41</v>
      </c>
      <c r="B14" s="20">
        <f t="shared" ref="B14:B33" si="0">EDATE(B13,3)</f>
        <v>44696</v>
      </c>
      <c r="C14" s="21"/>
      <c r="D14" s="17">
        <f t="shared" ref="D14:D32" si="1">((($B$8*$B$9*(DAYS360(B13,B14))/360))*(1-$C$42))-($C$41*$B$8*(DAYS360(B13,B14))/360)</f>
        <v>16847500</v>
      </c>
      <c r="E14" s="17">
        <f t="shared" ref="E14:E32" si="2">((($B$8*$C$9*(DAYS360(B13,B14))/360))*(1-$C$42))-($C$41*$B$8*(DAYS360(B13,B14))/360)</f>
        <v>18535000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5" t="s">
        <v>42</v>
      </c>
      <c r="B15" s="20">
        <f t="shared" si="0"/>
        <v>44788</v>
      </c>
      <c r="C15" s="21"/>
      <c r="D15" s="17">
        <f t="shared" si="1"/>
        <v>16847500</v>
      </c>
      <c r="E15" s="17">
        <f t="shared" si="2"/>
        <v>18535000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5" t="s">
        <v>43</v>
      </c>
      <c r="B16" s="20">
        <f t="shared" si="0"/>
        <v>44880</v>
      </c>
      <c r="C16" s="21"/>
      <c r="D16" s="17">
        <f t="shared" si="1"/>
        <v>16847500</v>
      </c>
      <c r="E16" s="17">
        <f t="shared" si="2"/>
        <v>18535000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5" t="s">
        <v>44</v>
      </c>
      <c r="B17" s="20">
        <f t="shared" si="0"/>
        <v>44972</v>
      </c>
      <c r="C17" s="21"/>
      <c r="D17" s="17">
        <f t="shared" si="1"/>
        <v>16847500</v>
      </c>
      <c r="E17" s="17">
        <f t="shared" si="2"/>
        <v>18535000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5" t="s">
        <v>45</v>
      </c>
      <c r="B18" s="20">
        <f t="shared" si="0"/>
        <v>45061</v>
      </c>
      <c r="C18" s="21"/>
      <c r="D18" s="17">
        <f t="shared" si="1"/>
        <v>16847500</v>
      </c>
      <c r="E18" s="17">
        <f t="shared" si="2"/>
        <v>18535000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5" t="s">
        <v>46</v>
      </c>
      <c r="B19" s="20">
        <f t="shared" si="0"/>
        <v>45153</v>
      </c>
      <c r="C19" s="21"/>
      <c r="D19" s="17">
        <f t="shared" si="1"/>
        <v>16847500</v>
      </c>
      <c r="E19" s="17">
        <f t="shared" si="2"/>
        <v>18535000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5" t="s">
        <v>47</v>
      </c>
      <c r="B20" s="20">
        <f t="shared" si="0"/>
        <v>45245</v>
      </c>
      <c r="C20" s="21"/>
      <c r="D20" s="17">
        <f t="shared" si="1"/>
        <v>16847500</v>
      </c>
      <c r="E20" s="17">
        <f t="shared" si="2"/>
        <v>18535000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5" t="s">
        <v>48</v>
      </c>
      <c r="B21" s="20">
        <f t="shared" si="0"/>
        <v>45337</v>
      </c>
      <c r="C21" s="21"/>
      <c r="D21" s="17">
        <f t="shared" si="1"/>
        <v>16847500</v>
      </c>
      <c r="E21" s="17">
        <f t="shared" si="2"/>
        <v>18535000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5" t="s">
        <v>49</v>
      </c>
      <c r="B22" s="20">
        <f t="shared" si="0"/>
        <v>45427</v>
      </c>
      <c r="C22" s="21"/>
      <c r="D22" s="17">
        <f t="shared" si="1"/>
        <v>16847500</v>
      </c>
      <c r="E22" s="17">
        <f t="shared" si="2"/>
        <v>18535000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5" t="s">
        <v>50</v>
      </c>
      <c r="B23" s="20">
        <f t="shared" si="0"/>
        <v>45519</v>
      </c>
      <c r="C23" s="21"/>
      <c r="D23" s="17">
        <f t="shared" si="1"/>
        <v>16847500</v>
      </c>
      <c r="E23" s="17">
        <f t="shared" si="2"/>
        <v>18535000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5" t="s">
        <v>51</v>
      </c>
      <c r="B24" s="20">
        <f t="shared" si="0"/>
        <v>45611</v>
      </c>
      <c r="C24" s="21"/>
      <c r="D24" s="17">
        <f t="shared" si="1"/>
        <v>16847500</v>
      </c>
      <c r="E24" s="17">
        <f t="shared" si="2"/>
        <v>18535000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5" t="s">
        <v>61</v>
      </c>
      <c r="B25" s="20">
        <f t="shared" si="0"/>
        <v>45703</v>
      </c>
      <c r="C25" s="21"/>
      <c r="D25" s="17">
        <f t="shared" si="1"/>
        <v>16847500</v>
      </c>
      <c r="E25" s="17">
        <f t="shared" si="2"/>
        <v>18535000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5" t="s">
        <v>62</v>
      </c>
      <c r="B26" s="20">
        <f t="shared" si="0"/>
        <v>45792</v>
      </c>
      <c r="C26" s="21"/>
      <c r="D26" s="17">
        <f t="shared" si="1"/>
        <v>16847500</v>
      </c>
      <c r="E26" s="17">
        <f t="shared" si="2"/>
        <v>18535000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5" t="s">
        <v>63</v>
      </c>
      <c r="B27" s="20">
        <f t="shared" si="0"/>
        <v>45884</v>
      </c>
      <c r="C27" s="21"/>
      <c r="D27" s="17">
        <f t="shared" si="1"/>
        <v>16847500</v>
      </c>
      <c r="E27" s="17">
        <f t="shared" si="2"/>
        <v>18535000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5" t="s">
        <v>64</v>
      </c>
      <c r="B28" s="20">
        <f t="shared" si="0"/>
        <v>45976</v>
      </c>
      <c r="C28" s="21"/>
      <c r="D28" s="17">
        <f t="shared" si="1"/>
        <v>16847500</v>
      </c>
      <c r="E28" s="17">
        <f t="shared" si="2"/>
        <v>18535000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5" t="s">
        <v>65</v>
      </c>
      <c r="B29" s="20">
        <f t="shared" si="0"/>
        <v>46068</v>
      </c>
      <c r="C29" s="21"/>
      <c r="D29" s="17">
        <f t="shared" si="1"/>
        <v>16847500</v>
      </c>
      <c r="E29" s="17">
        <f t="shared" si="2"/>
        <v>18535000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5" t="s">
        <v>66</v>
      </c>
      <c r="B30" s="20">
        <f t="shared" si="0"/>
        <v>46157</v>
      </c>
      <c r="C30" s="21"/>
      <c r="D30" s="17">
        <f t="shared" si="1"/>
        <v>16847500</v>
      </c>
      <c r="E30" s="17">
        <f t="shared" si="2"/>
        <v>18535000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5" t="s">
        <v>67</v>
      </c>
      <c r="B31" s="20">
        <f t="shared" si="0"/>
        <v>46249</v>
      </c>
      <c r="C31" s="21"/>
      <c r="D31" s="17">
        <f t="shared" si="1"/>
        <v>16847500</v>
      </c>
      <c r="E31" s="17">
        <f t="shared" si="2"/>
        <v>18535000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5" t="s">
        <v>68</v>
      </c>
      <c r="B32" s="20">
        <f t="shared" si="0"/>
        <v>46341</v>
      </c>
      <c r="C32" s="21"/>
      <c r="D32" s="17">
        <f t="shared" si="1"/>
        <v>16847500</v>
      </c>
      <c r="E32" s="17">
        <f t="shared" si="2"/>
        <v>18535000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5" t="s">
        <v>69</v>
      </c>
      <c r="B33" s="20">
        <f t="shared" si="0"/>
        <v>46433</v>
      </c>
      <c r="C33" s="22"/>
      <c r="D33" s="17">
        <f>B8+((($B$8*$B$9*(DAYS360(B32,B33))/360))*(1-$C$42))-($C$41*$B$8*(DAYS360(B32,B33))/360)</f>
        <v>1016847500</v>
      </c>
      <c r="E33" s="17">
        <f>B8+((($B$8*$C$9*(DAYS360(B32,B33))/360))*(1-$C$42))-($C$41*$B$8*(DAYS360(B32,B33))/360)</f>
        <v>1018535000</v>
      </c>
      <c r="F33" s="1"/>
      <c r="G33" s="1"/>
      <c r="H33" s="1"/>
      <c r="I33" s="1" t="s">
        <v>34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76" t="s">
        <v>53</v>
      </c>
      <c r="B34" s="57"/>
      <c r="C34" s="23">
        <f>SUM(C13:C16)</f>
        <v>-1010000000</v>
      </c>
      <c r="D34" s="23">
        <f t="shared" ref="D34:E34" si="3">SUM(D14:D33)</f>
        <v>1336950000</v>
      </c>
      <c r="E34" s="23">
        <f t="shared" si="3"/>
        <v>1370700000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3">
      <c r="A37" s="1" t="s">
        <v>54</v>
      </c>
      <c r="B37" s="1"/>
      <c r="C37" s="24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3">
      <c r="A38" s="71" t="s">
        <v>55</v>
      </c>
      <c r="B38" s="72"/>
      <c r="C38" s="72"/>
      <c r="D38" s="72"/>
      <c r="E38" s="72"/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3">
      <c r="A39" s="71" t="s">
        <v>56</v>
      </c>
      <c r="B39" s="72"/>
      <c r="C39" s="72"/>
      <c r="D39" s="72"/>
      <c r="E39" s="72"/>
      <c r="F39" s="2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3">
      <c r="A40" s="71" t="s">
        <v>57</v>
      </c>
      <c r="B40" s="72"/>
      <c r="C40" s="72"/>
      <c r="D40" s="72"/>
      <c r="E40" s="72"/>
      <c r="F40" s="2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3">
      <c r="A41" s="27" t="s">
        <v>58</v>
      </c>
      <c r="B41" s="1"/>
      <c r="C41" s="28">
        <f>0.01%*1.1</f>
        <v>1.1000000000000002E-4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3">
      <c r="A42" s="27" t="s">
        <v>59</v>
      </c>
      <c r="B42" s="1"/>
      <c r="C42" s="29">
        <f>'Kalkulator Bonds (3 Tahun)'!C34</f>
        <v>0.1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8:E38"/>
    <mergeCell ref="A39:E39"/>
    <mergeCell ref="A40:E40"/>
    <mergeCell ref="A11:A12"/>
    <mergeCell ref="B11:B12"/>
    <mergeCell ref="C11:C12"/>
    <mergeCell ref="D11:D12"/>
    <mergeCell ref="A34:B34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C14" sqref="C14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26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'Kalkulator Bonds (5 Tahun)'!B3</f>
        <v>Obligasi Berkelanjutan II dan Sukuk Mudharabah Berkelanjutan II Wijaya Karya Tahap II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27</v>
      </c>
      <c r="B4" s="6" t="s">
        <v>70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29</v>
      </c>
      <c r="B5" s="49" t="s">
        <v>95</v>
      </c>
      <c r="C5" s="7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31</v>
      </c>
      <c r="B6" s="8">
        <v>1000000000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32</v>
      </c>
      <c r="B7" s="9">
        <v>0.01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33</v>
      </c>
      <c r="B8" s="10">
        <v>1000000000</v>
      </c>
      <c r="C8" s="7"/>
      <c r="D8" s="11"/>
      <c r="E8" s="1"/>
      <c r="F8" s="1"/>
      <c r="G8" s="1" t="s">
        <v>34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35</v>
      </c>
      <c r="B9" s="9">
        <v>0.08</v>
      </c>
      <c r="C9" s="12">
        <v>8.7499999999999994E-2</v>
      </c>
      <c r="D9" s="7" t="s">
        <v>30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73" t="s">
        <v>36</v>
      </c>
      <c r="B11" s="75" t="s">
        <v>37</v>
      </c>
      <c r="C11" s="75" t="s">
        <v>38</v>
      </c>
      <c r="D11" s="75" t="s">
        <v>39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4" x14ac:dyDescent="0.3">
      <c r="A12" s="74"/>
      <c r="B12" s="74"/>
      <c r="C12" s="74"/>
      <c r="D12" s="74"/>
      <c r="E12" s="14"/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4" x14ac:dyDescent="0.3">
      <c r="A13" s="15" t="s">
        <v>40</v>
      </c>
      <c r="B13" s="16">
        <f>'Kalkulator Bonds (3 Tahun)'!B13</f>
        <v>44607</v>
      </c>
      <c r="C13" s="17">
        <f>-B8*(1+B7)</f>
        <v>-1010000000</v>
      </c>
      <c r="D13" s="18">
        <f t="shared" ref="D13:E13" si="0">B9</f>
        <v>0.08</v>
      </c>
      <c r="E13" s="19">
        <f t="shared" si="0"/>
        <v>8.7499999999999994E-2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5" t="s">
        <v>41</v>
      </c>
      <c r="B14" s="20">
        <f t="shared" ref="B14:B41" si="1">EDATE(B13,3)</f>
        <v>44696</v>
      </c>
      <c r="C14" s="21"/>
      <c r="D14" s="17">
        <f t="shared" ref="D14:D40" si="2">((($B$8*$B$9*(DAYS360(B13,B14))/360))*(1-$C$50))-($C$49*$B$8*(DAYS360(B13,B14))/360)</f>
        <v>17972500</v>
      </c>
      <c r="E14" s="17">
        <f t="shared" ref="E14:E40" si="3">((($B$8*$C$9*(DAYS360(B13,B14))/360))*(1-$C$50))-($C$49*$B$8*(DAYS360(B13,B14))/360)</f>
        <v>19660000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5" t="s">
        <v>42</v>
      </c>
      <c r="B15" s="20">
        <f t="shared" si="1"/>
        <v>44788</v>
      </c>
      <c r="C15" s="21"/>
      <c r="D15" s="17">
        <f t="shared" si="2"/>
        <v>17972500</v>
      </c>
      <c r="E15" s="17">
        <f t="shared" si="3"/>
        <v>19660000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5" t="s">
        <v>43</v>
      </c>
      <c r="B16" s="20">
        <f t="shared" si="1"/>
        <v>44880</v>
      </c>
      <c r="C16" s="21"/>
      <c r="D16" s="17">
        <f t="shared" si="2"/>
        <v>17972500</v>
      </c>
      <c r="E16" s="17">
        <f t="shared" si="3"/>
        <v>19660000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5" t="s">
        <v>44</v>
      </c>
      <c r="B17" s="20">
        <f t="shared" si="1"/>
        <v>44972</v>
      </c>
      <c r="C17" s="21"/>
      <c r="D17" s="17">
        <f t="shared" si="2"/>
        <v>17972500</v>
      </c>
      <c r="E17" s="17">
        <f t="shared" si="3"/>
        <v>19660000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5" t="s">
        <v>45</v>
      </c>
      <c r="B18" s="20">
        <f t="shared" si="1"/>
        <v>45061</v>
      </c>
      <c r="C18" s="21"/>
      <c r="D18" s="17">
        <f t="shared" si="2"/>
        <v>17972500</v>
      </c>
      <c r="E18" s="17">
        <f t="shared" si="3"/>
        <v>19660000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5" t="s">
        <v>46</v>
      </c>
      <c r="B19" s="20">
        <f t="shared" si="1"/>
        <v>45153</v>
      </c>
      <c r="C19" s="21"/>
      <c r="D19" s="17">
        <f t="shared" si="2"/>
        <v>17972500</v>
      </c>
      <c r="E19" s="17">
        <f t="shared" si="3"/>
        <v>19660000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5" t="s">
        <v>47</v>
      </c>
      <c r="B20" s="20">
        <f t="shared" si="1"/>
        <v>45245</v>
      </c>
      <c r="C20" s="21"/>
      <c r="D20" s="17">
        <f t="shared" si="2"/>
        <v>17972500</v>
      </c>
      <c r="E20" s="17">
        <f t="shared" si="3"/>
        <v>19660000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5" t="s">
        <v>48</v>
      </c>
      <c r="B21" s="20">
        <f t="shared" si="1"/>
        <v>45337</v>
      </c>
      <c r="C21" s="21"/>
      <c r="D21" s="17">
        <f t="shared" si="2"/>
        <v>17972500</v>
      </c>
      <c r="E21" s="17">
        <f t="shared" si="3"/>
        <v>19660000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5" t="s">
        <v>49</v>
      </c>
      <c r="B22" s="20">
        <f t="shared" si="1"/>
        <v>45427</v>
      </c>
      <c r="C22" s="21"/>
      <c r="D22" s="17">
        <f t="shared" si="2"/>
        <v>17972500</v>
      </c>
      <c r="E22" s="17">
        <f t="shared" si="3"/>
        <v>19660000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5" t="s">
        <v>50</v>
      </c>
      <c r="B23" s="20">
        <f t="shared" si="1"/>
        <v>45519</v>
      </c>
      <c r="C23" s="21"/>
      <c r="D23" s="17">
        <f t="shared" si="2"/>
        <v>17972500</v>
      </c>
      <c r="E23" s="17">
        <f t="shared" si="3"/>
        <v>19660000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5" t="s">
        <v>51</v>
      </c>
      <c r="B24" s="20">
        <f t="shared" si="1"/>
        <v>45611</v>
      </c>
      <c r="C24" s="21"/>
      <c r="D24" s="17">
        <f t="shared" si="2"/>
        <v>17972500</v>
      </c>
      <c r="E24" s="17">
        <f t="shared" si="3"/>
        <v>19660000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5" t="s">
        <v>61</v>
      </c>
      <c r="B25" s="20">
        <f t="shared" si="1"/>
        <v>45703</v>
      </c>
      <c r="C25" s="21"/>
      <c r="D25" s="17">
        <f t="shared" si="2"/>
        <v>17972500</v>
      </c>
      <c r="E25" s="17">
        <f t="shared" si="3"/>
        <v>19660000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5" t="s">
        <v>62</v>
      </c>
      <c r="B26" s="20">
        <f t="shared" si="1"/>
        <v>45792</v>
      </c>
      <c r="C26" s="21"/>
      <c r="D26" s="17">
        <f t="shared" si="2"/>
        <v>17972500</v>
      </c>
      <c r="E26" s="17">
        <f t="shared" si="3"/>
        <v>19660000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5" t="s">
        <v>63</v>
      </c>
      <c r="B27" s="20">
        <f t="shared" si="1"/>
        <v>45884</v>
      </c>
      <c r="C27" s="21"/>
      <c r="D27" s="17">
        <f t="shared" si="2"/>
        <v>17972500</v>
      </c>
      <c r="E27" s="17">
        <f t="shared" si="3"/>
        <v>19660000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5" t="s">
        <v>64</v>
      </c>
      <c r="B28" s="20">
        <f t="shared" si="1"/>
        <v>45976</v>
      </c>
      <c r="C28" s="21"/>
      <c r="D28" s="17">
        <f t="shared" si="2"/>
        <v>17972500</v>
      </c>
      <c r="E28" s="17">
        <f t="shared" si="3"/>
        <v>19660000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5" t="s">
        <v>65</v>
      </c>
      <c r="B29" s="20">
        <f t="shared" si="1"/>
        <v>46068</v>
      </c>
      <c r="C29" s="21"/>
      <c r="D29" s="17">
        <f t="shared" si="2"/>
        <v>17972500</v>
      </c>
      <c r="E29" s="17">
        <f t="shared" si="3"/>
        <v>19660000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5" t="s">
        <v>66</v>
      </c>
      <c r="B30" s="20">
        <f t="shared" si="1"/>
        <v>46157</v>
      </c>
      <c r="C30" s="21"/>
      <c r="D30" s="17">
        <f t="shared" si="2"/>
        <v>17972500</v>
      </c>
      <c r="E30" s="17">
        <f t="shared" si="3"/>
        <v>19660000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5" t="s">
        <v>67</v>
      </c>
      <c r="B31" s="20">
        <f t="shared" si="1"/>
        <v>46249</v>
      </c>
      <c r="C31" s="21"/>
      <c r="D31" s="17">
        <f t="shared" si="2"/>
        <v>17972500</v>
      </c>
      <c r="E31" s="17">
        <f t="shared" si="3"/>
        <v>19660000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5" t="s">
        <v>68</v>
      </c>
      <c r="B32" s="20">
        <f t="shared" si="1"/>
        <v>46341</v>
      </c>
      <c r="C32" s="21"/>
      <c r="D32" s="17">
        <f t="shared" si="2"/>
        <v>17972500</v>
      </c>
      <c r="E32" s="17">
        <f t="shared" si="3"/>
        <v>19660000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5" t="s">
        <v>71</v>
      </c>
      <c r="B33" s="20">
        <f t="shared" si="1"/>
        <v>46433</v>
      </c>
      <c r="C33" s="21"/>
      <c r="D33" s="17">
        <f t="shared" si="2"/>
        <v>17972500</v>
      </c>
      <c r="E33" s="17">
        <f t="shared" si="3"/>
        <v>19660000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5" t="s">
        <v>72</v>
      </c>
      <c r="B34" s="20">
        <f t="shared" si="1"/>
        <v>46522</v>
      </c>
      <c r="C34" s="21"/>
      <c r="D34" s="17">
        <f t="shared" si="2"/>
        <v>17972500</v>
      </c>
      <c r="E34" s="17">
        <f t="shared" si="3"/>
        <v>19660000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5" t="s">
        <v>73</v>
      </c>
      <c r="B35" s="20">
        <f t="shared" si="1"/>
        <v>46614</v>
      </c>
      <c r="C35" s="21"/>
      <c r="D35" s="17">
        <f t="shared" si="2"/>
        <v>17972500</v>
      </c>
      <c r="E35" s="17">
        <f t="shared" si="3"/>
        <v>19660000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5" t="s">
        <v>74</v>
      </c>
      <c r="B36" s="20">
        <f t="shared" si="1"/>
        <v>46706</v>
      </c>
      <c r="C36" s="21"/>
      <c r="D36" s="17">
        <f t="shared" si="2"/>
        <v>17972500</v>
      </c>
      <c r="E36" s="17">
        <f t="shared" si="3"/>
        <v>19660000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5" t="s">
        <v>75</v>
      </c>
      <c r="B37" s="20">
        <f t="shared" si="1"/>
        <v>46798</v>
      </c>
      <c r="C37" s="21"/>
      <c r="D37" s="17">
        <f t="shared" si="2"/>
        <v>17972500</v>
      </c>
      <c r="E37" s="17">
        <f t="shared" si="3"/>
        <v>19660000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5" t="s">
        <v>76</v>
      </c>
      <c r="B38" s="20">
        <f t="shared" si="1"/>
        <v>46888</v>
      </c>
      <c r="C38" s="21"/>
      <c r="D38" s="17">
        <f t="shared" si="2"/>
        <v>17972500</v>
      </c>
      <c r="E38" s="17">
        <f t="shared" si="3"/>
        <v>19660000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5" t="s">
        <v>77</v>
      </c>
      <c r="B39" s="20">
        <f t="shared" si="1"/>
        <v>46980</v>
      </c>
      <c r="C39" s="21"/>
      <c r="D39" s="17">
        <f t="shared" si="2"/>
        <v>17972500</v>
      </c>
      <c r="E39" s="17">
        <f t="shared" si="3"/>
        <v>19660000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5" t="s">
        <v>78</v>
      </c>
      <c r="B40" s="20">
        <f t="shared" si="1"/>
        <v>47072</v>
      </c>
      <c r="C40" s="21"/>
      <c r="D40" s="17">
        <f t="shared" si="2"/>
        <v>17972500</v>
      </c>
      <c r="E40" s="17">
        <f t="shared" si="3"/>
        <v>19660000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5" t="s">
        <v>79</v>
      </c>
      <c r="B41" s="20">
        <f t="shared" si="1"/>
        <v>47164</v>
      </c>
      <c r="C41" s="22"/>
      <c r="D41" s="17">
        <f>B8+((($B$8*$B$9*(DAYS360(B40,B41))/360))*(1-$C$50))-($C$49*$B$8*(DAYS360(B40,B41))/360)</f>
        <v>1017972500</v>
      </c>
      <c r="E41" s="17">
        <f>B8+((($B$8*$C$9*(DAYS360(B40,B41))/360))*(1-$C$50))-($C$49*$B$8*(DAYS360(B40,B41))/360)</f>
        <v>1019660000</v>
      </c>
      <c r="F41" s="1"/>
      <c r="G41" s="1"/>
      <c r="H41" s="1"/>
      <c r="I41" s="1" t="s">
        <v>34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76" t="s">
        <v>53</v>
      </c>
      <c r="B42" s="57"/>
      <c r="C42" s="23">
        <f>SUM(C13:C16)</f>
        <v>-1010000000</v>
      </c>
      <c r="D42" s="23">
        <f t="shared" ref="D42:E42" si="4">SUM(D14:D41)</f>
        <v>1503230000</v>
      </c>
      <c r="E42" s="23">
        <f t="shared" si="4"/>
        <v>1550480000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3">
      <c r="A45" s="1" t="s">
        <v>54</v>
      </c>
      <c r="B45" s="1"/>
      <c r="C45" s="24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3">
      <c r="A46" s="71" t="s">
        <v>55</v>
      </c>
      <c r="B46" s="72"/>
      <c r="C46" s="72"/>
      <c r="D46" s="72"/>
      <c r="E46" s="72"/>
      <c r="F46" s="2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3">
      <c r="A47" s="71" t="s">
        <v>56</v>
      </c>
      <c r="B47" s="72"/>
      <c r="C47" s="72"/>
      <c r="D47" s="72"/>
      <c r="E47" s="72"/>
      <c r="F47" s="2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3">
      <c r="A48" s="71" t="s">
        <v>57</v>
      </c>
      <c r="B48" s="72"/>
      <c r="C48" s="72"/>
      <c r="D48" s="72"/>
      <c r="E48" s="72"/>
      <c r="F48" s="2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3">
      <c r="A49" s="27" t="s">
        <v>58</v>
      </c>
      <c r="B49" s="1"/>
      <c r="C49" s="28">
        <f>0.01%*1.1</f>
        <v>1.1000000000000002E-4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3">
      <c r="A50" s="27" t="s">
        <v>59</v>
      </c>
      <c r="B50" s="1"/>
      <c r="C50" s="29">
        <f>'Kalkulator Bonds (5 Tahun)'!C42</f>
        <v>0.1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46:E46"/>
    <mergeCell ref="A47:E47"/>
    <mergeCell ref="A48:E48"/>
    <mergeCell ref="A11:A12"/>
    <mergeCell ref="B11:B12"/>
    <mergeCell ref="C11:C12"/>
    <mergeCell ref="D11:D12"/>
    <mergeCell ref="A42:B4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Tabel Informasi</vt:lpstr>
      <vt:lpstr>Kalkulator Bonds (3 Tahun)</vt:lpstr>
      <vt:lpstr>Kalkulator Bonds (5 Tahun)</vt:lpstr>
      <vt:lpstr>Kalkulator Bonds (7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2022-01-05T05:15:02Z</dcterms:modified>
</cp:coreProperties>
</file>