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11415" windowHeight="6900" activeTab="1"/>
  </bookViews>
  <sheets>
    <sheet name="Format Tabel Informasi" sheetId="1" r:id="rId1"/>
    <sheet name="Kalkulator Bonds (3 Tahun)" sheetId="9" r:id="rId2"/>
    <sheet name="Kalkulator Bonds (5 Tahun)" sheetId="6" r:id="rId3"/>
    <sheet name="Kalkulator Bonds (7 Tahun)" sheetId="7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D19" i="1"/>
  <c r="E19" s="1"/>
  <c r="B3" i="6" l="1"/>
  <c r="C33" i="9"/>
  <c r="B14"/>
  <c r="B15" s="1"/>
  <c r="E13"/>
  <c r="D13"/>
  <c r="C13"/>
  <c r="C26" s="1"/>
  <c r="B14" i="7"/>
  <c r="E14" s="1"/>
  <c r="B14" i="6"/>
  <c r="B15" s="1"/>
  <c r="C49" i="7"/>
  <c r="C13"/>
  <c r="C42"/>
  <c r="E13"/>
  <c r="D13"/>
  <c r="C41" i="6"/>
  <c r="C13"/>
  <c r="C34"/>
  <c r="E13"/>
  <c r="D13"/>
  <c r="B16" i="7" l="1"/>
  <c r="D14"/>
  <c r="B16" i="6"/>
  <c r="B17" s="1"/>
  <c r="B18" s="1"/>
  <c r="B16" i="9"/>
  <c r="B15" i="7"/>
  <c r="E15" s="1"/>
  <c r="E14" i="6"/>
  <c r="D14"/>
  <c r="E15"/>
  <c r="D15"/>
  <c r="D15" i="9"/>
  <c r="E14"/>
  <c r="D14"/>
  <c r="B21" i="6" l="1"/>
  <c r="B22" s="1"/>
  <c r="B20"/>
  <c r="B19"/>
  <c r="D16"/>
  <c r="D15" i="7"/>
  <c r="D17" i="6"/>
  <c r="E16"/>
  <c r="E15" i="9"/>
  <c r="E16"/>
  <c r="B23" i="6" l="1"/>
  <c r="B24"/>
  <c r="B17" i="7"/>
  <c r="E17" s="1"/>
  <c r="E16"/>
  <c r="D16"/>
  <c r="D18" i="6"/>
  <c r="E17"/>
  <c r="B17" i="9"/>
  <c r="D16"/>
  <c r="D17" i="7" l="1"/>
  <c r="B18"/>
  <c r="D19" i="6"/>
  <c r="E19"/>
  <c r="E18"/>
  <c r="B18" i="9"/>
  <c r="D17"/>
  <c r="E17"/>
  <c r="B20" i="7" l="1"/>
  <c r="B19"/>
  <c r="B19" i="9"/>
  <c r="E19" s="1"/>
  <c r="B20"/>
  <c r="B24" s="1"/>
  <c r="D18" i="7"/>
  <c r="E18"/>
  <c r="D18" i="9"/>
  <c r="E18"/>
  <c r="E19" i="7" l="1"/>
  <c r="D19"/>
  <c r="E20" i="6"/>
  <c r="D20"/>
  <c r="D19" i="9"/>
  <c r="E20"/>
  <c r="B21" i="7" l="1"/>
  <c r="E21" s="1"/>
  <c r="D20"/>
  <c r="E20"/>
  <c r="D21" i="6"/>
  <c r="E21"/>
  <c r="B21" i="9"/>
  <c r="E21" s="1"/>
  <c r="D20"/>
  <c r="D21" i="7" l="1"/>
  <c r="B22"/>
  <c r="E22" i="6"/>
  <c r="D22"/>
  <c r="B22" i="9"/>
  <c r="D21"/>
  <c r="D22" i="7" l="1"/>
  <c r="B24"/>
  <c r="E22"/>
  <c r="B23"/>
  <c r="D23" i="6"/>
  <c r="E23"/>
  <c r="B23" i="9"/>
  <c r="E23" s="1"/>
  <c r="D22"/>
  <c r="E22"/>
  <c r="D23" i="7" l="1"/>
  <c r="E23"/>
  <c r="B25" i="6"/>
  <c r="D24"/>
  <c r="E24"/>
  <c r="D23" i="9"/>
  <c r="E24" l="1"/>
  <c r="B25"/>
  <c r="D25" s="1"/>
  <c r="B25" i="7"/>
  <c r="E25" s="1"/>
  <c r="D24"/>
  <c r="E24"/>
  <c r="B26" i="6"/>
  <c r="D25"/>
  <c r="E25"/>
  <c r="D24" i="9"/>
  <c r="E26" i="6" l="1"/>
  <c r="B28"/>
  <c r="E25" i="9"/>
  <c r="D25" i="7"/>
  <c r="B26"/>
  <c r="B27" i="6"/>
  <c r="D26"/>
  <c r="D26" i="7" l="1"/>
  <c r="B28"/>
  <c r="E26"/>
  <c r="B27"/>
  <c r="D27" i="6"/>
  <c r="E27"/>
  <c r="D27" i="7" l="1"/>
  <c r="E27"/>
  <c r="B29" i="6"/>
  <c r="D28"/>
  <c r="E28"/>
  <c r="B29" i="7" l="1"/>
  <c r="E29" s="1"/>
  <c r="E28"/>
  <c r="D28"/>
  <c r="B30" i="6"/>
  <c r="B32" s="1"/>
  <c r="D29"/>
  <c r="E29"/>
  <c r="D29" i="7" l="1"/>
  <c r="B30"/>
  <c r="B32" s="1"/>
  <c r="B31" i="6"/>
  <c r="D30"/>
  <c r="E30"/>
  <c r="B31" i="7" l="1"/>
  <c r="D31" s="1"/>
  <c r="E30"/>
  <c r="D30"/>
  <c r="B33" i="6"/>
  <c r="D31"/>
  <c r="E31"/>
  <c r="E31" i="7" l="1"/>
  <c r="E33" i="6"/>
  <c r="E34" s="1"/>
  <c r="D32"/>
  <c r="E32"/>
  <c r="B33" i="7" l="1"/>
  <c r="E33" s="1"/>
  <c r="D32"/>
  <c r="E32"/>
  <c r="D33" i="6"/>
  <c r="D34" s="1"/>
  <c r="D26" i="9"/>
  <c r="D33" i="7" l="1"/>
  <c r="B34"/>
  <c r="E26" i="9"/>
  <c r="D34" i="7" l="1"/>
  <c r="B36"/>
  <c r="E34"/>
  <c r="B35"/>
  <c r="D35" s="1"/>
  <c r="D36" l="1"/>
  <c r="E35"/>
  <c r="B37" l="1"/>
  <c r="E37" s="1"/>
  <c r="E36"/>
  <c r="D37" l="1"/>
  <c r="B38"/>
  <c r="E38" l="1"/>
  <c r="B40"/>
  <c r="D38"/>
  <c r="B39"/>
  <c r="D40" l="1"/>
  <c r="D39"/>
  <c r="E39"/>
  <c r="B41" l="1"/>
  <c r="D41" s="1"/>
  <c r="D42" s="1"/>
  <c r="E40"/>
  <c r="E41" l="1"/>
  <c r="E42" s="1"/>
</calcChain>
</file>

<file path=xl/sharedStrings.xml><?xml version="1.0" encoding="utf-8"?>
<sst xmlns="http://schemas.openxmlformats.org/spreadsheetml/2006/main" count="178" uniqueCount="98">
  <si>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</si>
  <si>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</si>
  <si>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</si>
  <si>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</si>
  <si>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</si>
  <si>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</si>
  <si>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</si>
  <si>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</si>
  <si>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</si>
  <si>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</si>
  <si>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</si>
  <si>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</si>
  <si>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</si>
  <si>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</si>
  <si>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</si>
  <si>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</si>
  <si>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</si>
  <si>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</si>
  <si>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</si>
  <si>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</si>
  <si>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</si>
  <si>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</si>
  <si>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</si>
  <si>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</si>
  <si>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</si>
  <si>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</si>
  <si>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</si>
  <si>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</si>
  <si>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</si>
  <si>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</si>
  <si>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</si>
  <si>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</si>
  <si>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</si>
  <si>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</si>
  <si>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</si>
  <si>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</si>
  <si>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</si>
  <si>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</si>
  <si>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</si>
  <si>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</si>
  <si>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</si>
  <si>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</si>
  <si>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</si>
  <si>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</si>
  <si>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</si>
  <si>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</si>
  <si>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</si>
  <si>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</si>
  <si>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</si>
  <si>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</si>
  <si>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</si>
  <si>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</si>
  <si>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</si>
  <si>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</si>
  <si>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</si>
  <si>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</si>
  <si>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</si>
  <si>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</si>
  <si>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</si>
  <si>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</si>
  <si>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</si>
  <si>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</si>
  <si>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</si>
  <si>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</si>
  <si>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</si>
  <si>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</si>
  <si>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</si>
  <si>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</si>
  <si>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</si>
  <si>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</si>
  <si>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+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</si>
  <si>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</si>
  <si>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</si>
  <si>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</si>
  <si>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</si>
  <si>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</si>
  <si>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</si>
  <si>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</si>
  <si>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</si>
  <si>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</si>
  <si>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+ Pelunasan</t>
  </si>
  <si>
    <t>10% setiap pembayaran kupon</t>
  </si>
  <si>
    <t>3 Tahun</t>
  </si>
  <si>
    <t>Obligasi Berkelanjutan III Tahap I Wijaya Karya Tahun 2022 (“Obligasi”) dan Sukuk Mudharabah Berkelanjutan III Tahap I Wijaya Karya Tahun 2022 (“Sukuk Mudharabah”)</t>
  </si>
  <si>
    <t>idA (Single A) untuk Obligasi dari PT Pemeringkat Efek Indonesia</t>
  </si>
  <si>
    <t>idA(sy) (Single A Syariah) untuk Sukuk Mudharabah dari PT Pemeringkat Efek Indonesia</t>
  </si>
  <si>
    <t>Seri A (3 Tahun) : 8,90% – 10,40%</t>
  </si>
  <si>
    <t>Seri B (5 Tahun) : 9,25% – 10,75%</t>
  </si>
  <si>
    <t>Seri C (7 Tahun) : 9,85% – 11,35%</t>
  </si>
  <si>
    <t xml:space="preserve">Obligasi sebanyak-banyaknya sebesar Rp 2.000.000.000.000,- (Dua Triliun Rupiah) </t>
  </si>
  <si>
    <t xml:space="preserve">Sukuk Mudharabah sebanyak-banyaknya sebesar Rp 500.000.000.000,- (Lima Ratus Miliar Rupiah) </t>
  </si>
  <si>
    <t>Constructions</t>
  </si>
  <si>
    <t xml:space="preserve">4 - 18 Oktober 2022 </t>
  </si>
  <si>
    <t>Rp 1 Miliar dan kelipatan Rp 1 Miliar</t>
  </si>
  <si>
    <t>PT Pemeringkat Efek Indonesia</t>
  </si>
  <si>
    <t>8,90% - 10,40%</t>
  </si>
  <si>
    <t>9,25% - 10,75%</t>
  </si>
  <si>
    <t>9,85% - 11,35%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</si>
</sst>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8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5" xfId="0" applyNumberFormat="1" applyFont="1" applyFill="1" applyBorder="1"/>
    <xf numFmtId="164" fontId="9" fillId="3" borderId="15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5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8" xfId="0" applyFont="1" applyBorder="1" applyAlignment="1"/>
    <xf numFmtId="0" fontId="4" fillId="0" borderId="2" xfId="0" applyFont="1" applyBorder="1" applyAlignment="1"/>
    <xf numFmtId="0" fontId="2" fillId="2" borderId="5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8" xfId="0" applyFont="1" applyBorder="1"/>
    <xf numFmtId="0" fontId="4" fillId="0" borderId="2" xfId="0" applyFont="1" applyBorder="1"/>
    <xf numFmtId="0" fontId="0" fillId="0" borderId="0" xfId="0" applyFont="1" applyAlignment="1"/>
    <xf numFmtId="0" fontId="5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10" fontId="5" fillId="3" borderId="7" xfId="0" applyNumberFormat="1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3" fillId="0" borderId="7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9" xfId="0" applyFont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7" xfId="0" quotePrefix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8" borderId="8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6" xfId="0" applyFont="1" applyFill="1" applyBorder="1" applyAlignment="1">
      <alignment horizontal="center" vertical="center"/>
    </xf>
    <xf numFmtId="0" fontId="4" fillId="0" borderId="16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5" fillId="0" borderId="7" xfId="0" quotePrefix="1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4"/>
  <sheetViews>
    <sheetView showGridLines="0" topLeftCell="B10" workbookViewId="0">
      <selection activeCell="B27" sqref="B27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8.5" customWidth="1"/>
    <col min="5" max="5" width="56.87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5" t="s">
        <v>0</v>
      </c>
      <c r="C2" s="63" t="s">
        <v>83</v>
      </c>
      <c r="D2" s="64"/>
      <c r="E2" s="6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2"/>
      <c r="B3" s="83" t="s">
        <v>1</v>
      </c>
      <c r="C3" s="80" t="s">
        <v>84</v>
      </c>
      <c r="D3" s="81"/>
      <c r="E3" s="8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45" customFormat="1" ht="21" customHeight="1">
      <c r="A4" s="2"/>
      <c r="B4" s="84"/>
      <c r="C4" s="80" t="s">
        <v>85</v>
      </c>
      <c r="D4" s="81"/>
      <c r="E4" s="8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46" t="s">
        <v>2</v>
      </c>
      <c r="C5" s="54" t="s">
        <v>86</v>
      </c>
      <c r="D5" s="55"/>
      <c r="E5" s="5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38" customFormat="1" ht="14.25" customHeight="1">
      <c r="A6" s="2"/>
      <c r="B6" s="47"/>
      <c r="C6" s="54" t="s">
        <v>87</v>
      </c>
      <c r="D6" s="49"/>
      <c r="E6" s="5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42" customFormat="1" ht="14.25" customHeight="1">
      <c r="A7" s="2"/>
      <c r="B7" s="47"/>
      <c r="C7" s="54" t="s">
        <v>88</v>
      </c>
      <c r="D7" s="49"/>
      <c r="E7" s="5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"/>
      <c r="B8" s="61" t="s">
        <v>3</v>
      </c>
      <c r="C8" s="57" t="s">
        <v>89</v>
      </c>
      <c r="D8" s="49"/>
      <c r="E8" s="5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2"/>
      <c r="B9" s="62"/>
      <c r="C9" s="57" t="s">
        <v>90</v>
      </c>
      <c r="D9" s="49"/>
      <c r="E9" s="5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3" t="s">
        <v>4</v>
      </c>
      <c r="C10" s="58" t="s">
        <v>5</v>
      </c>
      <c r="D10" s="59"/>
      <c r="E10" s="6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3" t="s">
        <v>6</v>
      </c>
      <c r="C11" s="67" t="s">
        <v>91</v>
      </c>
      <c r="D11" s="68"/>
      <c r="E11" s="6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4" t="s">
        <v>7</v>
      </c>
      <c r="C12" s="70" t="s">
        <v>8</v>
      </c>
      <c r="D12" s="49"/>
      <c r="E12" s="5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2"/>
      <c r="B13" s="5" t="s">
        <v>9</v>
      </c>
      <c r="C13" s="71" t="s">
        <v>92</v>
      </c>
      <c r="D13" s="49"/>
      <c r="E13" s="5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5" t="s">
        <v>10</v>
      </c>
      <c r="C14" s="71" t="s">
        <v>11</v>
      </c>
      <c r="D14" s="49"/>
      <c r="E14" s="5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>
      <c r="A15" s="2"/>
      <c r="B15" s="5" t="s">
        <v>12</v>
      </c>
      <c r="C15" s="71" t="s">
        <v>93</v>
      </c>
      <c r="D15" s="72"/>
      <c r="E15" s="7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5" t="s">
        <v>13</v>
      </c>
      <c r="C16" s="71" t="s">
        <v>14</v>
      </c>
      <c r="D16" s="49"/>
      <c r="E16" s="5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6" t="s">
        <v>15</v>
      </c>
      <c r="C17" s="48">
        <v>0.01</v>
      </c>
      <c r="D17" s="49"/>
      <c r="E17" s="5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52" t="s">
        <v>16</v>
      </c>
      <c r="C18" s="7" t="s">
        <v>17</v>
      </c>
      <c r="D18" s="7" t="s">
        <v>18</v>
      </c>
      <c r="E18" s="7" t="s">
        <v>17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53"/>
      <c r="C19" s="8">
        <v>1000000000</v>
      </c>
      <c r="D19" s="8">
        <f>C19*C17</f>
        <v>10000000</v>
      </c>
      <c r="E19" s="8">
        <f>C19+D19</f>
        <v>1010000000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36" customFormat="1" ht="14.25" customHeight="1">
      <c r="A20" s="2"/>
      <c r="B20" s="3" t="s">
        <v>19</v>
      </c>
      <c r="C20" s="51" t="s">
        <v>81</v>
      </c>
      <c r="D20" s="49"/>
      <c r="E20" s="5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60</v>
      </c>
      <c r="C21" s="9">
        <v>44867</v>
      </c>
      <c r="D21" s="43"/>
      <c r="E21" s="4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20</v>
      </c>
      <c r="C22" s="9">
        <v>44868</v>
      </c>
      <c r="D22" s="33"/>
      <c r="E22" s="3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21</v>
      </c>
      <c r="C23" s="9">
        <v>44869</v>
      </c>
      <c r="D23" s="33"/>
      <c r="E23" s="3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3" t="s">
        <v>22</v>
      </c>
      <c r="C24" s="66" t="s">
        <v>94</v>
      </c>
      <c r="D24" s="49"/>
      <c r="E24" s="5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3" t="s">
        <v>23</v>
      </c>
      <c r="C25" s="66" t="s">
        <v>24</v>
      </c>
      <c r="D25" s="49"/>
      <c r="E25" s="5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45" customFormat="1" ht="14.25" customHeight="1">
      <c r="A26" s="2"/>
      <c r="B26" s="3" t="s">
        <v>25</v>
      </c>
      <c r="C26" s="66" t="s">
        <v>26</v>
      </c>
      <c r="D26" s="49"/>
      <c r="E26" s="5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B34" s="2"/>
      <c r="C34" s="2"/>
      <c r="D34" s="2"/>
      <c r="E34" s="2"/>
    </row>
    <row r="35" spans="1:26" ht="14.25" customHeight="1">
      <c r="B35" s="1"/>
      <c r="C35" s="1"/>
      <c r="D35" s="1"/>
      <c r="E35" s="1"/>
    </row>
    <row r="36" spans="1:26" ht="14.25" customHeight="1">
      <c r="B36" s="1"/>
      <c r="C36" s="1"/>
      <c r="D36" s="1"/>
      <c r="E36" s="1"/>
    </row>
    <row r="37" spans="1:26" ht="14.25" customHeight="1">
      <c r="B37" s="1"/>
      <c r="C37" s="1"/>
      <c r="D37" s="1"/>
      <c r="E37" s="1"/>
    </row>
    <row r="38" spans="1:26" ht="14.25" customHeight="1">
      <c r="B38" s="1"/>
      <c r="C38" s="1"/>
      <c r="D38" s="1"/>
      <c r="E38" s="1"/>
    </row>
    <row r="39" spans="1:26" ht="14.25" customHeight="1">
      <c r="B39" s="1"/>
      <c r="C39" s="1"/>
      <c r="D39" s="1"/>
      <c r="E39" s="1"/>
    </row>
    <row r="40" spans="1:26" ht="14.25" customHeight="1">
      <c r="B40" s="1"/>
      <c r="C40" s="1"/>
      <c r="D40" s="1"/>
      <c r="E40" s="1"/>
    </row>
    <row r="41" spans="1:26" ht="14.25" customHeight="1">
      <c r="B41" s="1"/>
      <c r="C41" s="1"/>
      <c r="D41" s="1"/>
      <c r="E41" s="1"/>
    </row>
    <row r="42" spans="1:26" ht="14.25" customHeight="1">
      <c r="B42" s="1"/>
      <c r="C42" s="1"/>
      <c r="D42" s="1"/>
      <c r="E42" s="1"/>
    </row>
    <row r="43" spans="1:26" ht="14.25" customHeight="1">
      <c r="B43" s="1"/>
      <c r="C43" s="1"/>
      <c r="D43" s="1"/>
      <c r="E43" s="1"/>
    </row>
    <row r="44" spans="1:26" ht="14.25" customHeight="1">
      <c r="B44" s="1"/>
      <c r="C44" s="1"/>
      <c r="D44" s="1"/>
      <c r="E44" s="1"/>
    </row>
    <row r="45" spans="1:26" ht="14.25" customHeight="1">
      <c r="B45" s="1"/>
      <c r="C45" s="1"/>
      <c r="D45" s="1"/>
      <c r="E45" s="1"/>
    </row>
    <row r="46" spans="1:26" ht="14.25" customHeight="1">
      <c r="B46" s="1"/>
      <c r="C46" s="1"/>
      <c r="D46" s="1"/>
      <c r="E46" s="1"/>
    </row>
    <row r="47" spans="1:26" ht="14.25" customHeight="1">
      <c r="B47" s="1"/>
      <c r="C47" s="1"/>
      <c r="D47" s="1"/>
      <c r="E47" s="1"/>
    </row>
    <row r="48" spans="1:26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  <row r="1002" spans="2:5" ht="14.25" customHeight="1">
      <c r="B1002" s="1"/>
      <c r="C1002" s="1"/>
      <c r="D1002" s="1"/>
      <c r="E1002" s="1"/>
    </row>
    <row r="1003" spans="2:5" ht="14.25" customHeight="1">
      <c r="B1003" s="1"/>
      <c r="C1003" s="1"/>
      <c r="D1003" s="1"/>
      <c r="E1003" s="1"/>
    </row>
    <row r="1004" spans="2:5" ht="15" customHeight="1">
      <c r="B1004" s="1"/>
      <c r="C1004" s="1"/>
      <c r="D1004" s="1"/>
      <c r="E1004" s="1"/>
    </row>
  </sheetData>
  <mergeCells count="24">
    <mergeCell ref="C2:E2"/>
    <mergeCell ref="C24:E24"/>
    <mergeCell ref="C25:E25"/>
    <mergeCell ref="C26:E26"/>
    <mergeCell ref="C11:E11"/>
    <mergeCell ref="C12:E12"/>
    <mergeCell ref="C13:E13"/>
    <mergeCell ref="C14:E14"/>
    <mergeCell ref="C15:E15"/>
    <mergeCell ref="C16:E16"/>
    <mergeCell ref="C4:E4"/>
    <mergeCell ref="B5:B7"/>
    <mergeCell ref="C17:E17"/>
    <mergeCell ref="C20:E20"/>
    <mergeCell ref="B18:B19"/>
    <mergeCell ref="C3:E3"/>
    <mergeCell ref="C5:E5"/>
    <mergeCell ref="C8:E8"/>
    <mergeCell ref="C9:E9"/>
    <mergeCell ref="C10:E10"/>
    <mergeCell ref="C6:E6"/>
    <mergeCell ref="C7:E7"/>
    <mergeCell ref="B8:B9"/>
    <mergeCell ref="B3:B4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tabSelected="1" workbookViewId="0">
      <selection activeCell="B3" sqref="B3"/>
    </sheetView>
  </sheetViews>
  <sheetFormatPr defaultColWidth="12.5" defaultRowHeight="15" customHeight="1"/>
  <cols>
    <col min="1" max="1" width="19.5" style="42" customWidth="1"/>
    <col min="2" max="2" width="14.625" style="42" customWidth="1"/>
    <col min="3" max="7" width="13.5" style="42" customWidth="1"/>
    <col min="8" max="8" width="11" style="42" customWidth="1"/>
    <col min="9" max="9" width="11.875" style="42" customWidth="1"/>
    <col min="10" max="26" width="7.5" style="42" customWidth="1"/>
    <col min="27" max="16384" width="12.5" style="42"/>
  </cols>
  <sheetData>
    <row r="1" spans="1:26" ht="15.7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28</v>
      </c>
      <c r="B3" s="11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29</v>
      </c>
      <c r="B4" s="12" t="s">
        <v>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30</v>
      </c>
      <c r="B5" s="13" t="s">
        <v>95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32</v>
      </c>
      <c r="B6" s="15">
        <v>1000000000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36</v>
      </c>
      <c r="B9" s="16">
        <v>8.8999999999999996E-2</v>
      </c>
      <c r="C9" s="19">
        <v>0.104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37</v>
      </c>
      <c r="B11" s="78" t="s">
        <v>38</v>
      </c>
      <c r="C11" s="78" t="s">
        <v>39</v>
      </c>
      <c r="D11" s="78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77"/>
      <c r="B12" s="77"/>
      <c r="C12" s="77"/>
      <c r="D12" s="77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41</v>
      </c>
      <c r="B13" s="23">
        <v>44868</v>
      </c>
      <c r="C13" s="24">
        <f>-B8*(1+B7)</f>
        <v>-1010000000</v>
      </c>
      <c r="D13" s="25">
        <f t="shared" ref="D13:E13" si="0">B9</f>
        <v>8.8999999999999996E-2</v>
      </c>
      <c r="E13" s="25">
        <f t="shared" si="0"/>
        <v>0.104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42</v>
      </c>
      <c r="B14" s="26">
        <f t="shared" ref="B14:B25" si="1">EDATE(B13,3)</f>
        <v>44960</v>
      </c>
      <c r="C14" s="27"/>
      <c r="D14" s="24">
        <f t="shared" ref="D14:D24" si="2">((($B$8*$B$9*(DAYS360(B13,B14))/360))*(1-$C$34))-($C$33*$B$8*(DAYS360(B13,B14))/360)</f>
        <v>19997250</v>
      </c>
      <c r="E14" s="24">
        <f t="shared" ref="E14:E24" si="3">((($B$8*$C$9*(DAYS360(B13,B14))/360))*(1-$C$34))-($C$33*$B$8*(DAYS360(B13,B14))/360)</f>
        <v>23372250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43</v>
      </c>
      <c r="B15" s="26">
        <f t="shared" si="1"/>
        <v>45049</v>
      </c>
      <c r="C15" s="27"/>
      <c r="D15" s="24">
        <f t="shared" si="2"/>
        <v>19997250</v>
      </c>
      <c r="E15" s="24">
        <f t="shared" si="3"/>
        <v>23372250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44</v>
      </c>
      <c r="B16" s="26">
        <f>EDATE(B14,6)</f>
        <v>45141</v>
      </c>
      <c r="C16" s="27"/>
      <c r="D16" s="24">
        <f t="shared" si="2"/>
        <v>19997250</v>
      </c>
      <c r="E16" s="24">
        <f t="shared" si="3"/>
        <v>23372250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2" t="s">
        <v>52</v>
      </c>
      <c r="B17" s="26">
        <f t="shared" si="1"/>
        <v>45233</v>
      </c>
      <c r="C17" s="27"/>
      <c r="D17" s="24">
        <f t="shared" si="2"/>
        <v>19997250</v>
      </c>
      <c r="E17" s="24">
        <f t="shared" si="3"/>
        <v>23372250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" t="s">
        <v>53</v>
      </c>
      <c r="B18" s="26">
        <f t="shared" si="1"/>
        <v>45325</v>
      </c>
      <c r="C18" s="27"/>
      <c r="D18" s="24">
        <f t="shared" si="2"/>
        <v>19997250</v>
      </c>
      <c r="E18" s="24">
        <f t="shared" si="3"/>
        <v>23372250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" t="s">
        <v>54</v>
      </c>
      <c r="B19" s="26">
        <f t="shared" si="1"/>
        <v>45415</v>
      </c>
      <c r="C19" s="27"/>
      <c r="D19" s="24">
        <f t="shared" si="2"/>
        <v>19997250</v>
      </c>
      <c r="E19" s="24">
        <f t="shared" si="3"/>
        <v>23372250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2" t="s">
        <v>55</v>
      </c>
      <c r="B20" s="26">
        <f>EDATE(B18,6)</f>
        <v>45507</v>
      </c>
      <c r="C20" s="27"/>
      <c r="D20" s="24">
        <f t="shared" si="2"/>
        <v>19997250</v>
      </c>
      <c r="E20" s="24">
        <f t="shared" si="3"/>
        <v>23372250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 t="s">
        <v>56</v>
      </c>
      <c r="B21" s="26">
        <f t="shared" si="1"/>
        <v>45599</v>
      </c>
      <c r="C21" s="27"/>
      <c r="D21" s="24">
        <f t="shared" si="2"/>
        <v>19997250</v>
      </c>
      <c r="E21" s="24">
        <f t="shared" si="3"/>
        <v>23372250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 t="s">
        <v>57</v>
      </c>
      <c r="B22" s="26">
        <f t="shared" si="1"/>
        <v>45691</v>
      </c>
      <c r="C22" s="27"/>
      <c r="D22" s="24">
        <f t="shared" si="2"/>
        <v>19997250</v>
      </c>
      <c r="E22" s="24">
        <f t="shared" si="3"/>
        <v>23372250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 t="s">
        <v>58</v>
      </c>
      <c r="B23" s="26">
        <f t="shared" si="1"/>
        <v>45780</v>
      </c>
      <c r="C23" s="27"/>
      <c r="D23" s="24">
        <f t="shared" si="2"/>
        <v>19997250</v>
      </c>
      <c r="E23" s="24">
        <f t="shared" si="3"/>
        <v>23372250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2" t="s">
        <v>59</v>
      </c>
      <c r="B24" s="26">
        <f>EDATE(B20,12)</f>
        <v>45872</v>
      </c>
      <c r="C24" s="27"/>
      <c r="D24" s="24">
        <f t="shared" si="2"/>
        <v>19997250</v>
      </c>
      <c r="E24" s="24">
        <f t="shared" si="3"/>
        <v>23372250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70</v>
      </c>
      <c r="B25" s="26">
        <f t="shared" si="1"/>
        <v>45964</v>
      </c>
      <c r="C25" s="27"/>
      <c r="D25" s="24">
        <f>((($B$8*$B$9*(DAYS360(B24,B25))/360))*(1-$C$34))-($C$33*$B$8*(DAYS360(B24,B25))/360)+B8</f>
        <v>1019997250</v>
      </c>
      <c r="E25" s="24">
        <f>((($B$8*$C$9*(DAYS360(B24,B25))/360))*(1-$C$34))-($C$33*$B$8*(DAYS360(B24,B25))/360)+B8</f>
        <v>1023372250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9" t="s">
        <v>45</v>
      </c>
      <c r="B26" s="50"/>
      <c r="C26" s="28">
        <f>SUM(C13:C16)</f>
        <v>-1010000000</v>
      </c>
      <c r="D26" s="28">
        <f>SUM(D14:D25)</f>
        <v>1239967000</v>
      </c>
      <c r="E26" s="28">
        <f>SUM(E14:E25)</f>
        <v>1280467000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46</v>
      </c>
      <c r="B29" s="1"/>
      <c r="C29" s="29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4" t="s">
        <v>47</v>
      </c>
      <c r="B30" s="75"/>
      <c r="C30" s="75"/>
      <c r="D30" s="75"/>
      <c r="E30" s="75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4" t="s">
        <v>48</v>
      </c>
      <c r="B31" s="75"/>
      <c r="C31" s="75"/>
      <c r="D31" s="75"/>
      <c r="E31" s="75"/>
      <c r="F31" s="4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4" t="s">
        <v>49</v>
      </c>
      <c r="B32" s="75"/>
      <c r="C32" s="75"/>
      <c r="D32" s="75"/>
      <c r="E32" s="75"/>
      <c r="F32" s="4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1" t="s">
        <v>50</v>
      </c>
      <c r="B33" s="1"/>
      <c r="C33" s="39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1" t="s">
        <v>51</v>
      </c>
      <c r="B34" s="1"/>
      <c r="C34" s="32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ageMargins left="0.7" right="0.7" top="0.75" bottom="0.75" header="0" footer="0"/>
  <pageSetup paperSize="9" orientation="portrait"/>
  <ignoredErrors>
    <ignoredError sqref="B16 B20 B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8"/>
  <sheetViews>
    <sheetView showGridLines="0" workbookViewId="0">
      <selection activeCell="B14" sqref="B14"/>
    </sheetView>
  </sheetViews>
  <sheetFormatPr defaultColWidth="12.5" defaultRowHeight="15" customHeight="1"/>
  <cols>
    <col min="1" max="1" width="19.5" style="38" customWidth="1"/>
    <col min="2" max="2" width="14.625" style="38" customWidth="1"/>
    <col min="3" max="7" width="13.5" style="38" customWidth="1"/>
    <col min="8" max="8" width="11" style="38" customWidth="1"/>
    <col min="9" max="9" width="11.875" style="38" customWidth="1"/>
    <col min="10" max="26" width="7.5" style="38" customWidth="1"/>
    <col min="27" max="16384" width="12.5" style="38"/>
  </cols>
  <sheetData>
    <row r="1" spans="1:26" ht="15.75">
      <c r="A1" s="10" t="s">
        <v>27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28</v>
      </c>
      <c r="B3" s="11" t="str">
        <f>'Kalkulator Bonds (3 Tahun)'!B3</f>
        <v>Obligasi Berkelanjutan III Tahap I Wijaya Karya Tahun 2022 (“Obligasi”) dan Sukuk Mudharabah Berkelanjutan III Tahap I Wijaya Karya Tahun 2022 (“Sukuk Mudharabah”)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29</v>
      </c>
      <c r="B4" s="12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30</v>
      </c>
      <c r="B5" s="13" t="s">
        <v>96</v>
      </c>
      <c r="C5" s="14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32</v>
      </c>
      <c r="B6" s="15">
        <v>1000000000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33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34</v>
      </c>
      <c r="B8" s="17">
        <v>1000000000</v>
      </c>
      <c r="C8" s="14"/>
      <c r="D8" s="18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36</v>
      </c>
      <c r="B9" s="16">
        <v>9.2499999999999999E-2</v>
      </c>
      <c r="C9" s="19">
        <v>0.1075</v>
      </c>
      <c r="D9" s="14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37</v>
      </c>
      <c r="B11" s="78" t="s">
        <v>38</v>
      </c>
      <c r="C11" s="78" t="s">
        <v>39</v>
      </c>
      <c r="D11" s="78" t="s">
        <v>40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77"/>
      <c r="B12" s="77"/>
      <c r="C12" s="77"/>
      <c r="D12" s="77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41</v>
      </c>
      <c r="B13" s="23">
        <v>44868</v>
      </c>
      <c r="C13" s="24">
        <f>-B8*(1+B7)</f>
        <v>-1010000000</v>
      </c>
      <c r="D13" s="25">
        <f t="shared" ref="D13:E13" si="0">B9</f>
        <v>9.2499999999999999E-2</v>
      </c>
      <c r="E13" s="25">
        <f t="shared" si="0"/>
        <v>0.1075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42</v>
      </c>
      <c r="B14" s="26">
        <f t="shared" ref="B14:B33" si="1">EDATE(B13,3)</f>
        <v>44960</v>
      </c>
      <c r="C14" s="27"/>
      <c r="D14" s="24">
        <f t="shared" ref="D14:D32" si="2">((($B$8*$B$9*(DAYS360(B13,B14))/360))*(1-$C$42))-($C$41*$B$8*(DAYS360(B13,B14))/360)</f>
        <v>20784750</v>
      </c>
      <c r="E14" s="24">
        <f t="shared" ref="E14:E28" si="3">((($B$8*$C$9*(DAYS360(B13,B14))/360))*(1-$C$42))-($C$41*$B$8*(DAYS360(B13,B14))/360)</f>
        <v>24159750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43</v>
      </c>
      <c r="B15" s="26">
        <f t="shared" si="1"/>
        <v>45049</v>
      </c>
      <c r="C15" s="27"/>
      <c r="D15" s="24">
        <f t="shared" si="2"/>
        <v>20784750</v>
      </c>
      <c r="E15" s="24">
        <f t="shared" si="3"/>
        <v>24159750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44</v>
      </c>
      <c r="B16" s="26">
        <f>EDATE(B14,6)</f>
        <v>45141</v>
      </c>
      <c r="C16" s="27"/>
      <c r="D16" s="24">
        <f t="shared" si="2"/>
        <v>20784750</v>
      </c>
      <c r="E16" s="24">
        <f t="shared" si="3"/>
        <v>24159750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2" t="s">
        <v>52</v>
      </c>
      <c r="B17" s="26">
        <f t="shared" si="1"/>
        <v>45233</v>
      </c>
      <c r="C17" s="27"/>
      <c r="D17" s="24">
        <f t="shared" si="2"/>
        <v>20784750</v>
      </c>
      <c r="E17" s="24">
        <f t="shared" si="3"/>
        <v>24159750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" t="s">
        <v>53</v>
      </c>
      <c r="B18" s="26">
        <f t="shared" si="1"/>
        <v>45325</v>
      </c>
      <c r="C18" s="27"/>
      <c r="D18" s="24">
        <f t="shared" si="2"/>
        <v>20784750</v>
      </c>
      <c r="E18" s="24">
        <f t="shared" si="3"/>
        <v>24159750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" t="s">
        <v>54</v>
      </c>
      <c r="B19" s="26">
        <f t="shared" si="1"/>
        <v>45415</v>
      </c>
      <c r="C19" s="27"/>
      <c r="D19" s="24">
        <f t="shared" si="2"/>
        <v>20784750</v>
      </c>
      <c r="E19" s="24">
        <f t="shared" si="3"/>
        <v>24159750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2" t="s">
        <v>55</v>
      </c>
      <c r="B20" s="26">
        <f>EDATE(B18,6)</f>
        <v>45507</v>
      </c>
      <c r="C20" s="27"/>
      <c r="D20" s="24">
        <f t="shared" si="2"/>
        <v>20784750</v>
      </c>
      <c r="E20" s="24">
        <f t="shared" si="3"/>
        <v>24159750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 t="s">
        <v>56</v>
      </c>
      <c r="B21" s="26">
        <f t="shared" si="1"/>
        <v>45599</v>
      </c>
      <c r="C21" s="27"/>
      <c r="D21" s="24">
        <f t="shared" si="2"/>
        <v>20784750</v>
      </c>
      <c r="E21" s="24">
        <f t="shared" si="3"/>
        <v>24159750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 t="s">
        <v>57</v>
      </c>
      <c r="B22" s="26">
        <f t="shared" si="1"/>
        <v>45691</v>
      </c>
      <c r="C22" s="27"/>
      <c r="D22" s="24">
        <f t="shared" si="2"/>
        <v>20784750</v>
      </c>
      <c r="E22" s="24">
        <f t="shared" si="3"/>
        <v>24159750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 t="s">
        <v>58</v>
      </c>
      <c r="B23" s="26">
        <f t="shared" si="1"/>
        <v>45780</v>
      </c>
      <c r="C23" s="27"/>
      <c r="D23" s="24">
        <f t="shared" si="2"/>
        <v>20784750</v>
      </c>
      <c r="E23" s="24">
        <f t="shared" si="3"/>
        <v>24159750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2" t="s">
        <v>59</v>
      </c>
      <c r="B24" s="26">
        <f>EDATE(B22,6)</f>
        <v>45872</v>
      </c>
      <c r="C24" s="27"/>
      <c r="D24" s="24">
        <f t="shared" si="2"/>
        <v>20784750</v>
      </c>
      <c r="E24" s="24">
        <f t="shared" si="3"/>
        <v>24159750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22" t="s">
        <v>62</v>
      </c>
      <c r="B25" s="26">
        <f t="shared" si="1"/>
        <v>45964</v>
      </c>
      <c r="C25" s="27"/>
      <c r="D25" s="24">
        <f t="shared" si="2"/>
        <v>20784750</v>
      </c>
      <c r="E25" s="24">
        <f t="shared" si="3"/>
        <v>24159750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22" t="s">
        <v>63</v>
      </c>
      <c r="B26" s="26">
        <f t="shared" si="1"/>
        <v>46056</v>
      </c>
      <c r="C26" s="27"/>
      <c r="D26" s="24">
        <f t="shared" si="2"/>
        <v>20784750</v>
      </c>
      <c r="E26" s="24">
        <f t="shared" si="3"/>
        <v>24159750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 t="s">
        <v>64</v>
      </c>
      <c r="B27" s="26">
        <f t="shared" si="1"/>
        <v>46145</v>
      </c>
      <c r="C27" s="27"/>
      <c r="D27" s="24">
        <f t="shared" si="2"/>
        <v>20784750</v>
      </c>
      <c r="E27" s="24">
        <f t="shared" si="3"/>
        <v>24159750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 t="s">
        <v>65</v>
      </c>
      <c r="B28" s="26">
        <f>EDATE(B26,6)</f>
        <v>46237</v>
      </c>
      <c r="C28" s="27"/>
      <c r="D28" s="24">
        <f t="shared" si="2"/>
        <v>20784750</v>
      </c>
      <c r="E28" s="24">
        <f t="shared" si="3"/>
        <v>24159750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 t="s">
        <v>66</v>
      </c>
      <c r="B29" s="26">
        <f t="shared" si="1"/>
        <v>46329</v>
      </c>
      <c r="C29" s="27"/>
      <c r="D29" s="24">
        <f t="shared" si="2"/>
        <v>20784750</v>
      </c>
      <c r="E29" s="24">
        <f t="shared" ref="E29:E32" si="4">((($B$8*$C$9*(DAYS360(B28,B29))/360))*(1-$C$42))-($C$41*$B$8*(DAYS360(B28,B29))/360)</f>
        <v>24159750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 t="s">
        <v>67</v>
      </c>
      <c r="B30" s="26">
        <f t="shared" si="1"/>
        <v>46421</v>
      </c>
      <c r="C30" s="27"/>
      <c r="D30" s="24">
        <f t="shared" si="2"/>
        <v>20784750</v>
      </c>
      <c r="E30" s="24">
        <f t="shared" si="4"/>
        <v>24159750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 t="s">
        <v>68</v>
      </c>
      <c r="B31" s="26">
        <f t="shared" si="1"/>
        <v>46510</v>
      </c>
      <c r="C31" s="27"/>
      <c r="D31" s="24">
        <f t="shared" si="2"/>
        <v>20784750</v>
      </c>
      <c r="E31" s="24">
        <f t="shared" si="4"/>
        <v>24159750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 t="s">
        <v>69</v>
      </c>
      <c r="B32" s="26">
        <f>EDATE(B30,6)</f>
        <v>46602</v>
      </c>
      <c r="C32" s="27"/>
      <c r="D32" s="24">
        <f t="shared" si="2"/>
        <v>20784750</v>
      </c>
      <c r="E32" s="24">
        <f t="shared" si="4"/>
        <v>24159750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 t="s">
        <v>70</v>
      </c>
      <c r="B33" s="26">
        <f t="shared" si="1"/>
        <v>46694</v>
      </c>
      <c r="C33" s="27"/>
      <c r="D33" s="24">
        <f>((($B$8*$B$9*(DAYS360(B32,B33))/360))*(1-$C$42))-($C$41*$B$8*(DAYS360(B32,B33))/360)+B8</f>
        <v>1020784750</v>
      </c>
      <c r="E33" s="24">
        <f>((($B$8*$C$9*(DAYS360(B32,B33))/360))*(1-$C$42))-($C$41*$B$8*(DAYS360(B32,B33))/360)+B8</f>
        <v>1024159750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9" t="s">
        <v>45</v>
      </c>
      <c r="B34" s="50"/>
      <c r="C34" s="28">
        <f>SUM(C13:C16)</f>
        <v>-1010000000</v>
      </c>
      <c r="D34" s="28">
        <f>SUM(D14:D33)</f>
        <v>1415695000</v>
      </c>
      <c r="E34" s="28">
        <f>SUM(E14:E33)</f>
        <v>1483195000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 t="s">
        <v>46</v>
      </c>
      <c r="B37" s="1"/>
      <c r="C37" s="29"/>
      <c r="D37" s="3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4" t="s">
        <v>47</v>
      </c>
      <c r="B38" s="75"/>
      <c r="C38" s="75"/>
      <c r="D38" s="75"/>
      <c r="E38" s="75"/>
      <c r="F38" s="3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4" t="s">
        <v>48</v>
      </c>
      <c r="B39" s="75"/>
      <c r="C39" s="75"/>
      <c r="D39" s="75"/>
      <c r="E39" s="75"/>
      <c r="F39" s="3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4" t="s">
        <v>49</v>
      </c>
      <c r="B40" s="75"/>
      <c r="C40" s="75"/>
      <c r="D40" s="75"/>
      <c r="E40" s="75"/>
      <c r="F40" s="3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1" t="s">
        <v>50</v>
      </c>
      <c r="B41" s="1"/>
      <c r="C41" s="39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1" t="s">
        <v>51</v>
      </c>
      <c r="B42" s="1"/>
      <c r="C42" s="32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" footer="0"/>
  <pageSetup paperSize="9" orientation="portrait"/>
  <ignoredErrors>
    <ignoredError sqref="B16 B20 B24 B28 B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E57"/>
  <sheetViews>
    <sheetView topLeftCell="A34" workbookViewId="0">
      <selection activeCell="B4" sqref="B4"/>
    </sheetView>
  </sheetViews>
  <sheetFormatPr defaultColWidth="11" defaultRowHeight="14.25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>
      <c r="A1" s="10" t="s">
        <v>27</v>
      </c>
      <c r="B1" s="10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1" t="s">
        <v>28</v>
      </c>
      <c r="B3" s="11" t="s">
        <v>83</v>
      </c>
      <c r="C3" s="1"/>
      <c r="D3" s="1"/>
      <c r="E3" s="1"/>
    </row>
    <row r="4" spans="1:5" ht="15">
      <c r="A4" s="11" t="s">
        <v>29</v>
      </c>
      <c r="B4" s="12" t="s">
        <v>71</v>
      </c>
      <c r="C4" s="1"/>
      <c r="D4" s="1"/>
      <c r="E4" s="1"/>
    </row>
    <row r="5" spans="1:5" ht="15">
      <c r="A5" s="11" t="s">
        <v>30</v>
      </c>
      <c r="B5" s="13" t="s">
        <v>97</v>
      </c>
      <c r="C5" s="14" t="s">
        <v>31</v>
      </c>
      <c r="D5" s="1"/>
      <c r="E5" s="1"/>
    </row>
    <row r="6" spans="1:5" ht="15">
      <c r="A6" s="11" t="s">
        <v>32</v>
      </c>
      <c r="B6" s="15">
        <v>1000000000</v>
      </c>
      <c r="C6" s="14"/>
      <c r="D6" s="1"/>
      <c r="E6" s="1"/>
    </row>
    <row r="7" spans="1:5" ht="15">
      <c r="A7" s="11" t="s">
        <v>33</v>
      </c>
      <c r="B7" s="16">
        <v>0.01</v>
      </c>
      <c r="C7" s="14"/>
      <c r="D7" s="1"/>
      <c r="E7" s="1"/>
    </row>
    <row r="8" spans="1:5" ht="15">
      <c r="A8" s="11" t="s">
        <v>34</v>
      </c>
      <c r="B8" s="17">
        <v>1000000000</v>
      </c>
      <c r="C8" s="14"/>
      <c r="D8" s="18"/>
      <c r="E8" s="1"/>
    </row>
    <row r="9" spans="1:5" ht="15">
      <c r="A9" s="11" t="s">
        <v>36</v>
      </c>
      <c r="B9" s="16">
        <v>9.8500000000000004E-2</v>
      </c>
      <c r="C9" s="19">
        <v>0.1135</v>
      </c>
      <c r="D9" s="14" t="s">
        <v>31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76" t="s">
        <v>37</v>
      </c>
      <c r="B11" s="78" t="s">
        <v>38</v>
      </c>
      <c r="C11" s="78" t="s">
        <v>39</v>
      </c>
      <c r="D11" s="78" t="s">
        <v>40</v>
      </c>
      <c r="E11" s="20"/>
    </row>
    <row r="12" spans="1:5" ht="15">
      <c r="A12" s="77"/>
      <c r="B12" s="77"/>
      <c r="C12" s="77"/>
      <c r="D12" s="77"/>
      <c r="E12" s="21"/>
    </row>
    <row r="13" spans="1:5" ht="15">
      <c r="A13" s="22" t="s">
        <v>41</v>
      </c>
      <c r="B13" s="23">
        <v>44868</v>
      </c>
      <c r="C13" s="24">
        <f>-B8*(1+B7)</f>
        <v>-1010000000</v>
      </c>
      <c r="D13" s="25">
        <f t="shared" ref="D13:E13" si="0">B9</f>
        <v>9.8500000000000004E-2</v>
      </c>
      <c r="E13" s="25">
        <f t="shared" si="0"/>
        <v>0.1135</v>
      </c>
    </row>
    <row r="14" spans="1:5" ht="15">
      <c r="A14" s="22" t="s">
        <v>42</v>
      </c>
      <c r="B14" s="26">
        <f t="shared" ref="B14:B41" si="1">EDATE(B13,3)</f>
        <v>44960</v>
      </c>
      <c r="C14" s="27"/>
      <c r="D14" s="24">
        <f t="shared" ref="D14:D30" si="2">((($B$8*$B$9*(DAYS360(B13,B14))/360))*(1-$C$50))-($C$49*$B$8*(DAYS360(B13,B14))/360)</f>
        <v>22134750</v>
      </c>
      <c r="E14" s="24">
        <f t="shared" ref="E14:E30" si="3">((($B$8*$C$9*(DAYS360(B13,B14))/360))*(1-$C$50))-($C$49*$B$8*(DAYS360(B13,B14))/360)</f>
        <v>25509750</v>
      </c>
    </row>
    <row r="15" spans="1:5" ht="15">
      <c r="A15" s="22" t="s">
        <v>43</v>
      </c>
      <c r="B15" s="26">
        <f t="shared" si="1"/>
        <v>45049</v>
      </c>
      <c r="C15" s="27"/>
      <c r="D15" s="24">
        <f t="shared" si="2"/>
        <v>22134750</v>
      </c>
      <c r="E15" s="24">
        <f t="shared" si="3"/>
        <v>25509750</v>
      </c>
    </row>
    <row r="16" spans="1:5" ht="15">
      <c r="A16" s="22" t="s">
        <v>44</v>
      </c>
      <c r="B16" s="26">
        <f>EDATE(B14,6)</f>
        <v>45141</v>
      </c>
      <c r="C16" s="27"/>
      <c r="D16" s="24">
        <f t="shared" si="2"/>
        <v>22134750</v>
      </c>
      <c r="E16" s="24">
        <f t="shared" si="3"/>
        <v>25509750</v>
      </c>
    </row>
    <row r="17" spans="1:5" ht="15">
      <c r="A17" s="22" t="s">
        <v>52</v>
      </c>
      <c r="B17" s="26">
        <f t="shared" si="1"/>
        <v>45233</v>
      </c>
      <c r="C17" s="27"/>
      <c r="D17" s="24">
        <f t="shared" si="2"/>
        <v>22134750</v>
      </c>
      <c r="E17" s="24">
        <f t="shared" si="3"/>
        <v>25509750</v>
      </c>
    </row>
    <row r="18" spans="1:5" ht="15">
      <c r="A18" s="22" t="s">
        <v>53</v>
      </c>
      <c r="B18" s="26">
        <f t="shared" si="1"/>
        <v>45325</v>
      </c>
      <c r="C18" s="27"/>
      <c r="D18" s="24">
        <f t="shared" si="2"/>
        <v>22134750</v>
      </c>
      <c r="E18" s="24">
        <f t="shared" si="3"/>
        <v>25509750</v>
      </c>
    </row>
    <row r="19" spans="1:5" ht="15">
      <c r="A19" s="22" t="s">
        <v>54</v>
      </c>
      <c r="B19" s="26">
        <f t="shared" si="1"/>
        <v>45415</v>
      </c>
      <c r="C19" s="27"/>
      <c r="D19" s="24">
        <f t="shared" si="2"/>
        <v>22134750</v>
      </c>
      <c r="E19" s="24">
        <f t="shared" si="3"/>
        <v>25509750</v>
      </c>
    </row>
    <row r="20" spans="1:5" ht="15">
      <c r="A20" s="22" t="s">
        <v>55</v>
      </c>
      <c r="B20" s="26">
        <f>EDATE(B18,6)</f>
        <v>45507</v>
      </c>
      <c r="C20" s="27"/>
      <c r="D20" s="24">
        <f t="shared" si="2"/>
        <v>22134750</v>
      </c>
      <c r="E20" s="24">
        <f t="shared" si="3"/>
        <v>25509750</v>
      </c>
    </row>
    <row r="21" spans="1:5" ht="15">
      <c r="A21" s="22" t="s">
        <v>56</v>
      </c>
      <c r="B21" s="26">
        <f t="shared" si="1"/>
        <v>45599</v>
      </c>
      <c r="C21" s="27"/>
      <c r="D21" s="24">
        <f t="shared" si="2"/>
        <v>22134750</v>
      </c>
      <c r="E21" s="24">
        <f t="shared" si="3"/>
        <v>25509750</v>
      </c>
    </row>
    <row r="22" spans="1:5" ht="15">
      <c r="A22" s="22" t="s">
        <v>57</v>
      </c>
      <c r="B22" s="26">
        <f t="shared" si="1"/>
        <v>45691</v>
      </c>
      <c r="C22" s="27"/>
      <c r="D22" s="24">
        <f t="shared" si="2"/>
        <v>22134750</v>
      </c>
      <c r="E22" s="24">
        <f t="shared" si="3"/>
        <v>25509750</v>
      </c>
    </row>
    <row r="23" spans="1:5" ht="15">
      <c r="A23" s="22" t="s">
        <v>58</v>
      </c>
      <c r="B23" s="26">
        <f t="shared" si="1"/>
        <v>45780</v>
      </c>
      <c r="C23" s="27"/>
      <c r="D23" s="24">
        <f t="shared" si="2"/>
        <v>22134750</v>
      </c>
      <c r="E23" s="24">
        <f t="shared" si="3"/>
        <v>25509750</v>
      </c>
    </row>
    <row r="24" spans="1:5" ht="15">
      <c r="A24" s="22" t="s">
        <v>59</v>
      </c>
      <c r="B24" s="26">
        <f>EDATE(B22,6)</f>
        <v>45872</v>
      </c>
      <c r="C24" s="27"/>
      <c r="D24" s="24">
        <f t="shared" si="2"/>
        <v>22134750</v>
      </c>
      <c r="E24" s="24">
        <f t="shared" si="3"/>
        <v>25509750</v>
      </c>
    </row>
    <row r="25" spans="1:5" ht="15">
      <c r="A25" s="22" t="s">
        <v>62</v>
      </c>
      <c r="B25" s="26">
        <f t="shared" si="1"/>
        <v>45964</v>
      </c>
      <c r="C25" s="27"/>
      <c r="D25" s="24">
        <f t="shared" si="2"/>
        <v>22134750</v>
      </c>
      <c r="E25" s="24">
        <f t="shared" si="3"/>
        <v>25509750</v>
      </c>
    </row>
    <row r="26" spans="1:5" ht="15">
      <c r="A26" s="22" t="s">
        <v>63</v>
      </c>
      <c r="B26" s="26">
        <f t="shared" si="1"/>
        <v>46056</v>
      </c>
      <c r="C26" s="27"/>
      <c r="D26" s="24">
        <f t="shared" si="2"/>
        <v>22134750</v>
      </c>
      <c r="E26" s="24">
        <f t="shared" si="3"/>
        <v>25509750</v>
      </c>
    </row>
    <row r="27" spans="1:5" ht="15">
      <c r="A27" s="22" t="s">
        <v>64</v>
      </c>
      <c r="B27" s="26">
        <f t="shared" si="1"/>
        <v>46145</v>
      </c>
      <c r="C27" s="27"/>
      <c r="D27" s="24">
        <f t="shared" si="2"/>
        <v>22134750</v>
      </c>
      <c r="E27" s="24">
        <f t="shared" si="3"/>
        <v>25509750</v>
      </c>
    </row>
    <row r="28" spans="1:5" ht="15">
      <c r="A28" s="22" t="s">
        <v>65</v>
      </c>
      <c r="B28" s="26">
        <f>EDATE(B26,6)</f>
        <v>46237</v>
      </c>
      <c r="C28" s="27"/>
      <c r="D28" s="24">
        <f t="shared" si="2"/>
        <v>22134750</v>
      </c>
      <c r="E28" s="24">
        <f t="shared" si="3"/>
        <v>25509750</v>
      </c>
    </row>
    <row r="29" spans="1:5" ht="15">
      <c r="A29" s="22" t="s">
        <v>66</v>
      </c>
      <c r="B29" s="26">
        <f t="shared" si="1"/>
        <v>46329</v>
      </c>
      <c r="C29" s="27"/>
      <c r="D29" s="24">
        <f t="shared" si="2"/>
        <v>22134750</v>
      </c>
      <c r="E29" s="24">
        <f t="shared" si="3"/>
        <v>25509750</v>
      </c>
    </row>
    <row r="30" spans="1:5" ht="15">
      <c r="A30" s="22" t="s">
        <v>67</v>
      </c>
      <c r="B30" s="26">
        <f t="shared" si="1"/>
        <v>46421</v>
      </c>
      <c r="C30" s="27"/>
      <c r="D30" s="24">
        <f t="shared" si="2"/>
        <v>22134750</v>
      </c>
      <c r="E30" s="24">
        <f t="shared" si="3"/>
        <v>25509750</v>
      </c>
    </row>
    <row r="31" spans="1:5" s="40" customFormat="1" ht="15">
      <c r="A31" s="22" t="s">
        <v>68</v>
      </c>
      <c r="B31" s="26">
        <f t="shared" si="1"/>
        <v>46510</v>
      </c>
      <c r="C31" s="27"/>
      <c r="D31" s="24">
        <f t="shared" ref="D31:D40" si="4">((($B$8*$B$9*(DAYS360(B30,B31))/360))*(1-$C$50))-($C$49*$B$8*(DAYS360(B30,B31))/360)</f>
        <v>22134750</v>
      </c>
      <c r="E31" s="24">
        <f t="shared" ref="E31:E40" si="5">((($B$8*$C$9*(DAYS360(B30,B31))/360))*(1-$C$50))-($C$49*$B$8*(DAYS360(B30,B31))/360)</f>
        <v>25509750</v>
      </c>
    </row>
    <row r="32" spans="1:5" s="40" customFormat="1" ht="15">
      <c r="A32" s="22" t="s">
        <v>69</v>
      </c>
      <c r="B32" s="26">
        <f>EDATE(B30,6)</f>
        <v>46602</v>
      </c>
      <c r="C32" s="27"/>
      <c r="D32" s="24">
        <f t="shared" si="4"/>
        <v>22134750</v>
      </c>
      <c r="E32" s="24">
        <f t="shared" si="5"/>
        <v>25509750</v>
      </c>
    </row>
    <row r="33" spans="1:5" s="40" customFormat="1" ht="15">
      <c r="A33" s="22" t="s">
        <v>72</v>
      </c>
      <c r="B33" s="26">
        <f t="shared" si="1"/>
        <v>46694</v>
      </c>
      <c r="C33" s="27"/>
      <c r="D33" s="24">
        <f t="shared" si="4"/>
        <v>22134750</v>
      </c>
      <c r="E33" s="24">
        <f t="shared" si="5"/>
        <v>25509750</v>
      </c>
    </row>
    <row r="34" spans="1:5" s="40" customFormat="1" ht="15">
      <c r="A34" s="22" t="s">
        <v>73</v>
      </c>
      <c r="B34" s="26">
        <f t="shared" si="1"/>
        <v>46786</v>
      </c>
      <c r="C34" s="27"/>
      <c r="D34" s="24">
        <f t="shared" si="4"/>
        <v>22134750</v>
      </c>
      <c r="E34" s="24">
        <f t="shared" si="5"/>
        <v>25509750</v>
      </c>
    </row>
    <row r="35" spans="1:5" s="40" customFormat="1" ht="15">
      <c r="A35" s="22" t="s">
        <v>74</v>
      </c>
      <c r="B35" s="26">
        <f t="shared" si="1"/>
        <v>46876</v>
      </c>
      <c r="C35" s="27"/>
      <c r="D35" s="24">
        <f t="shared" si="4"/>
        <v>22134750</v>
      </c>
      <c r="E35" s="24">
        <f t="shared" si="5"/>
        <v>25509750</v>
      </c>
    </row>
    <row r="36" spans="1:5" s="40" customFormat="1" ht="15">
      <c r="A36" s="22" t="s">
        <v>75</v>
      </c>
      <c r="B36" s="26">
        <f>EDATE(B34,6)</f>
        <v>46968</v>
      </c>
      <c r="C36" s="27"/>
      <c r="D36" s="24">
        <f t="shared" si="4"/>
        <v>22134750</v>
      </c>
      <c r="E36" s="24">
        <f t="shared" si="5"/>
        <v>25509750</v>
      </c>
    </row>
    <row r="37" spans="1:5" s="40" customFormat="1" ht="15">
      <c r="A37" s="22" t="s">
        <v>76</v>
      </c>
      <c r="B37" s="26">
        <f t="shared" si="1"/>
        <v>47060</v>
      </c>
      <c r="C37" s="27"/>
      <c r="D37" s="24">
        <f t="shared" si="4"/>
        <v>22134750</v>
      </c>
      <c r="E37" s="24">
        <f t="shared" si="5"/>
        <v>25509750</v>
      </c>
    </row>
    <row r="38" spans="1:5" s="40" customFormat="1" ht="15">
      <c r="A38" s="22" t="s">
        <v>77</v>
      </c>
      <c r="B38" s="26">
        <f t="shared" si="1"/>
        <v>47152</v>
      </c>
      <c r="C38" s="27"/>
      <c r="D38" s="24">
        <f t="shared" si="4"/>
        <v>22134750</v>
      </c>
      <c r="E38" s="24">
        <f t="shared" si="5"/>
        <v>25509750</v>
      </c>
    </row>
    <row r="39" spans="1:5" ht="15">
      <c r="A39" s="22" t="s">
        <v>78</v>
      </c>
      <c r="B39" s="26">
        <f t="shared" si="1"/>
        <v>47241</v>
      </c>
      <c r="C39" s="27"/>
      <c r="D39" s="24">
        <f t="shared" si="4"/>
        <v>22134750</v>
      </c>
      <c r="E39" s="24">
        <f t="shared" si="5"/>
        <v>25509750</v>
      </c>
    </row>
    <row r="40" spans="1:5" ht="15">
      <c r="A40" s="22" t="s">
        <v>79</v>
      </c>
      <c r="B40" s="26">
        <f>EDATE(B38,6)</f>
        <v>47333</v>
      </c>
      <c r="C40" s="27"/>
      <c r="D40" s="24">
        <f t="shared" si="4"/>
        <v>22134750</v>
      </c>
      <c r="E40" s="24">
        <f t="shared" si="5"/>
        <v>25509750</v>
      </c>
    </row>
    <row r="41" spans="1:5" ht="15">
      <c r="A41" s="22" t="s">
        <v>80</v>
      </c>
      <c r="B41" s="26">
        <f t="shared" si="1"/>
        <v>47425</v>
      </c>
      <c r="C41" s="27"/>
      <c r="D41" s="24">
        <f>((($B$8*$B$9*(DAYS360(B40,B41))/360))*(1-$C$50))-($C$49*$B$8*(DAYS360(B40,B41))/360)+B8</f>
        <v>1022134750</v>
      </c>
      <c r="E41" s="24">
        <f>((($B$8*$C$9*(DAYS360(B40,B41))/360))*(1-$C$50))-($C$49*$B$8*(DAYS360(B40,B41))/360)+B8</f>
        <v>1025509750</v>
      </c>
    </row>
    <row r="42" spans="1:5" ht="15">
      <c r="A42" s="79" t="s">
        <v>45</v>
      </c>
      <c r="B42" s="50"/>
      <c r="C42" s="28">
        <f>SUM(C13:C16)</f>
        <v>-1010000000</v>
      </c>
      <c r="D42" s="28">
        <f>SUM(D14:D41)</f>
        <v>1619773000</v>
      </c>
      <c r="E42" s="28">
        <f>SUM(E14:E41)</f>
        <v>1714273000</v>
      </c>
    </row>
    <row r="43" spans="1:5" ht="15">
      <c r="A43" s="1"/>
      <c r="B43" s="1"/>
      <c r="C43" s="1"/>
      <c r="D43" s="1"/>
      <c r="E43" s="1"/>
    </row>
    <row r="44" spans="1:5" ht="15">
      <c r="A44" s="1"/>
      <c r="B44" s="1"/>
      <c r="C44" s="1"/>
      <c r="D44" s="1"/>
      <c r="E44" s="1"/>
    </row>
    <row r="45" spans="1:5" ht="15">
      <c r="A45" s="1" t="s">
        <v>46</v>
      </c>
      <c r="B45" s="1"/>
      <c r="C45" s="29"/>
      <c r="D45" s="30"/>
      <c r="E45" s="1"/>
    </row>
    <row r="46" spans="1:5" ht="15">
      <c r="A46" s="74" t="s">
        <v>47</v>
      </c>
      <c r="B46" s="75"/>
      <c r="C46" s="75"/>
      <c r="D46" s="75"/>
      <c r="E46" s="75"/>
    </row>
    <row r="47" spans="1:5" ht="15">
      <c r="A47" s="74" t="s">
        <v>48</v>
      </c>
      <c r="B47" s="75"/>
      <c r="C47" s="75"/>
      <c r="D47" s="75"/>
      <c r="E47" s="75"/>
    </row>
    <row r="48" spans="1:5" ht="15">
      <c r="A48" s="74" t="s">
        <v>49</v>
      </c>
      <c r="B48" s="75"/>
      <c r="C48" s="75"/>
      <c r="D48" s="75"/>
      <c r="E48" s="75"/>
    </row>
    <row r="49" spans="1:5" ht="15">
      <c r="A49" s="31" t="s">
        <v>50</v>
      </c>
      <c r="B49" s="1"/>
      <c r="C49" s="39">
        <f>0.01%*1.11</f>
        <v>1.1100000000000001E-4</v>
      </c>
      <c r="D49" s="1"/>
      <c r="E49" s="1"/>
    </row>
    <row r="50" spans="1:5" ht="15">
      <c r="A50" s="31" t="s">
        <v>51</v>
      </c>
      <c r="B50" s="1"/>
      <c r="C50" s="32">
        <v>0.1</v>
      </c>
      <c r="D50" s="1"/>
      <c r="E50" s="1"/>
    </row>
    <row r="51" spans="1:5" ht="15">
      <c r="A51" s="1"/>
      <c r="B51" s="1"/>
      <c r="C51" s="1"/>
      <c r="D51" s="1"/>
      <c r="E51" s="1"/>
    </row>
    <row r="52" spans="1:5" ht="15">
      <c r="A52" s="1"/>
      <c r="B52" s="1"/>
      <c r="C52" s="1"/>
      <c r="D52" s="1"/>
      <c r="E52" s="1"/>
    </row>
    <row r="53" spans="1:5" ht="15">
      <c r="A53" s="1"/>
      <c r="B53" s="1"/>
      <c r="C53" s="1"/>
      <c r="D53" s="1"/>
      <c r="E53" s="1"/>
    </row>
    <row r="54" spans="1:5" ht="15">
      <c r="A54" s="1"/>
      <c r="B54" s="1"/>
      <c r="C54" s="1"/>
      <c r="D54" s="1"/>
      <c r="E54" s="1"/>
    </row>
    <row r="55" spans="1:5" ht="15">
      <c r="A55" s="1"/>
      <c r="B55" s="1"/>
      <c r="C55" s="1"/>
      <c r="D55" s="1"/>
      <c r="E55" s="1"/>
    </row>
    <row r="56" spans="1:5" ht="15">
      <c r="A56" s="1"/>
      <c r="B56" s="1"/>
      <c r="C56" s="1"/>
      <c r="D56" s="1"/>
      <c r="E56" s="1"/>
    </row>
    <row r="57" spans="1:5" ht="15">
      <c r="A57" s="1"/>
      <c r="B57" s="1"/>
      <c r="C57" s="1"/>
      <c r="D57" s="1"/>
      <c r="E57" s="1"/>
    </row>
  </sheetData>
  <mergeCells count="8">
    <mergeCell ref="A47:E47"/>
    <mergeCell ref="A48:E48"/>
    <mergeCell ref="A11:A12"/>
    <mergeCell ref="B11:B12"/>
    <mergeCell ref="C11:C12"/>
    <mergeCell ref="D11:D12"/>
    <mergeCell ref="A42:B42"/>
    <mergeCell ref="A46:E46"/>
  </mergeCells>
  <phoneticPr fontId="17" type="noConversion"/>
  <pageMargins left="0.7" right="0.7" top="0.75" bottom="0.75" header="0.3" footer="0.3"/>
  <ignoredErrors>
    <ignoredError sqref="B16 B20 B24 B28 B32 B36 B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(3 Tahun)</vt:lpstr>
      <vt:lpstr>Kalkulator Bonds (5 Tahun)</vt:lpstr>
      <vt:lpstr>Kalkulator Bonds (7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2022-10-05T03:59:52Z</dcterms:modified>
</cp:coreProperties>
</file>